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D:\GIT\vydlt.github.io\assets\pdf\teaching\simulation\"/>
    </mc:Choice>
  </mc:AlternateContent>
  <xr:revisionPtr revIDLastSave="0" documentId="13_ncr:1_{300CDB37-6E3B-445D-9445-6BE66FAB2F8C}" xr6:coauthVersionLast="47" xr6:coauthVersionMax="47" xr10:uidLastSave="{00000000-0000-0000-0000-000000000000}"/>
  <bookViews>
    <workbookView xWindow="1824" yWindow="132" windowWidth="16692" windowHeight="11496" xr2:uid="{00000000-000D-0000-FFFF-FFFF00000000}"/>
  </bookViews>
  <sheets>
    <sheet name="homework5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3" i="6" l="1"/>
  <c r="B93" i="6"/>
  <c r="B95" i="6" s="1"/>
  <c r="C95" i="6" s="1"/>
  <c r="D79" i="6"/>
  <c r="D78" i="6"/>
  <c r="D77" i="6"/>
  <c r="D76" i="6"/>
  <c r="D75" i="6"/>
  <c r="D74" i="6"/>
  <c r="D73" i="6"/>
  <c r="D72" i="6"/>
  <c r="D71" i="6"/>
  <c r="D70" i="6"/>
  <c r="B62" i="6"/>
  <c r="C55" i="6" s="1"/>
  <c r="B44" i="6"/>
  <c r="C37" i="6" s="1"/>
  <c r="C51" i="6" l="1"/>
  <c r="C38" i="6"/>
  <c r="C59" i="6"/>
  <c r="C52" i="6"/>
  <c r="C39" i="6"/>
  <c r="C60" i="6"/>
  <c r="C40" i="6"/>
  <c r="C41" i="6"/>
  <c r="C42" i="6"/>
  <c r="D80" i="6"/>
  <c r="E76" i="6" s="1"/>
  <c r="C94" i="6"/>
  <c r="C56" i="6"/>
  <c r="C57" i="6"/>
  <c r="C58" i="6"/>
  <c r="C53" i="6"/>
  <c r="C54" i="6"/>
  <c r="B45" i="6" l="1"/>
  <c r="B46" i="6" s="1"/>
  <c r="E70" i="6"/>
  <c r="E75" i="6"/>
  <c r="B63" i="6"/>
  <c r="B64" i="6" s="1"/>
  <c r="B65" i="6" s="1"/>
  <c r="E72" i="6"/>
  <c r="E73" i="6"/>
  <c r="E78" i="6"/>
  <c r="E79" i="6"/>
  <c r="E77" i="6"/>
  <c r="E74" i="6"/>
  <c r="E71" i="6"/>
  <c r="D81" i="6" l="1"/>
  <c r="D82" i="6" s="1"/>
  <c r="D83" i="6" s="1"/>
  <c r="C85" i="6" s="1"/>
  <c r="D85" i="6" l="1"/>
</calcChain>
</file>

<file path=xl/sharedStrings.xml><?xml version="1.0" encoding="utf-8"?>
<sst xmlns="http://schemas.openxmlformats.org/spreadsheetml/2006/main" count="52" uniqueCount="46">
  <si>
    <t>Question 1: Estimation of absolute and relative performance</t>
  </si>
  <si>
    <t>Question 2: Absolute measures</t>
  </si>
  <si>
    <t>Question 4: Terminating simulations (statistical background)</t>
  </si>
  <si>
    <t>Replication</t>
  </si>
  <si>
    <t>Average Queuing Time</t>
  </si>
  <si>
    <t>(Yi-Y)^2</t>
  </si>
  <si>
    <t xml:space="preserve">Mean </t>
  </si>
  <si>
    <t xml:space="preserve">Variance </t>
  </si>
  <si>
    <t>Half-width</t>
  </si>
  <si>
    <t>Question 5: Steady-state simulation: confidence intervals with specified precision</t>
  </si>
  <si>
    <t>Average Service Time (minutes)</t>
  </si>
  <si>
    <t>Std. Dev.</t>
  </si>
  <si>
    <t xml:space="preserve">R </t>
  </si>
  <si>
    <t>Question 6: Comparison of system designs</t>
  </si>
  <si>
    <t>Response time (hrs) of system 1, Y1</t>
  </si>
  <si>
    <t>Y2</t>
  </si>
  <si>
    <t>D</t>
  </si>
  <si>
    <t>Mean</t>
  </si>
  <si>
    <t>Variance</t>
  </si>
  <si>
    <t>Std. Err.</t>
  </si>
  <si>
    <t>t(0.05/2,9)</t>
  </si>
  <si>
    <t>C.I.</t>
  </si>
  <si>
    <t xml:space="preserve">The 2 systems are distincly different. </t>
  </si>
  <si>
    <t xml:space="preserve">The response time of system 1 is at least 0.037 hours faster than system 2. </t>
  </si>
  <si>
    <t xml:space="preserve">Question 7: </t>
  </si>
  <si>
    <t>n</t>
  </si>
  <si>
    <t>alpha</t>
  </si>
  <si>
    <t>t(0.025,9)</t>
  </si>
  <si>
    <t>H</t>
  </si>
  <si>
    <t>S</t>
  </si>
  <si>
    <t>·       95% P.I.:</t>
  </si>
  <si>
    <t xml:space="preserve">Our best guess of the long-run average of the daily average production time of the system is 4.5 hours, 
</t>
  </si>
  <si>
    <t>but there could be as much as ±0.31 hours error in this estimate.</t>
  </si>
  <si>
    <t xml:space="preserve">On any particular day, we are 95% confident that the average cycle time for all parts produced on that day will be 4.5 ± 2.42 hours. </t>
  </si>
  <si>
    <t xml:space="preserve">The ±2.42 hours reflects the inherent variability in the daily average cycle times and the fact that we want to be 95% confident of </t>
  </si>
  <si>
    <t>covering the actual average cycle time on a particular day, rather than simply covering the long-run average.</t>
  </si>
  <si>
    <t>Question 3: Types of simulation with respect to output analysis</t>
  </si>
  <si>
    <t>that stops the simulation. Such a simulated system opens at time 0 under well-specified initial conditions and closes at the stopping time T_E.</t>
  </si>
  <si>
    <t xml:space="preserve">A steady-state simulation starts at time 0 under initial conditions defined by the analyst and runs for some analyst-specified period of time T_E. </t>
  </si>
  <si>
    <t xml:space="preserve">Usually, the analyst wants to study steady-state, or long-run, properties of the system – that is, properties that are not influenced </t>
  </si>
  <si>
    <t>by the initial conditions of the model at time 0.</t>
  </si>
  <si>
    <r>
      <rPr>
        <i/>
        <u/>
        <sz val="12"/>
        <color theme="1"/>
        <rFont val="Segoe UI"/>
        <family val="2"/>
      </rPr>
      <t>Estimation of absolute performance</t>
    </r>
    <r>
      <rPr>
        <sz val="12"/>
        <color theme="1"/>
        <rFont val="Segoe UI"/>
        <family val="2"/>
      </rPr>
      <t>: to predict the performance of a system.</t>
    </r>
  </si>
  <si>
    <r>
      <rPr>
        <i/>
        <u/>
        <sz val="12"/>
        <color theme="1"/>
        <rFont val="Segoe UI"/>
        <family val="2"/>
      </rPr>
      <t>Estimation of relative performance</t>
    </r>
    <r>
      <rPr>
        <sz val="12"/>
        <color theme="1"/>
        <rFont val="Segoe UI"/>
        <family val="2"/>
      </rPr>
      <t>: to compare the performance of two or more 
alternative system designs.</t>
    </r>
  </si>
  <si>
    <t xml:space="preserve">·       95% C.I.: </t>
  </si>
  <si>
    <r>
      <rPr>
        <i/>
        <u/>
        <sz val="12"/>
        <color theme="1"/>
        <rFont val="Segoe UI"/>
        <family val="2"/>
      </rPr>
      <t>Terminating simulation</t>
    </r>
    <r>
      <rPr>
        <sz val="12"/>
        <color theme="1"/>
        <rFont val="Segoe UI"/>
        <family val="2"/>
      </rPr>
      <t>: One that runs for some duration of time T_E, where E is a specified event (or set of events)</t>
    </r>
  </si>
  <si>
    <r>
      <rPr>
        <i/>
        <u/>
        <sz val="12"/>
        <color theme="1"/>
        <rFont val="Segoe UI"/>
        <family val="2"/>
      </rPr>
      <t>Steady-state simulation</t>
    </r>
    <r>
      <rPr>
        <sz val="12"/>
        <color theme="1"/>
        <rFont val="Segoe UI"/>
        <family val="2"/>
      </rPr>
      <t xml:space="preserve">: One whose objective is to study long-run, or steady-state, behavior of a nonterminating system.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</si>
</sst>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6" formatCode="0.000000000000000000"/>
    <numFmt numFmtId="167" formatCode="0.000000"/>
    <numFmt numFmtId="168" formatCode="0.0000"/>
  </numFmts>
  <fonts count="8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2"/>
      <color theme="1"/>
      <name val="Segoe UI"/>
      <family val="2"/>
    </font>
    <font>
      <sz val="12"/>
      <color rgb="FFFF0000"/>
      <name val="Segoe UI"/>
      <family val="2"/>
    </font>
    <font>
      <sz val="12"/>
      <color rgb="FF081C36"/>
      <name val="Segoe UI"/>
      <family val="2"/>
    </font>
    <font>
      <sz val="12"/>
      <color rgb="FF000000"/>
      <name val="Segoe UI"/>
      <family val="2"/>
    </font>
    <font>
      <sz val="12"/>
      <name val="Segoe UI"/>
      <family val="2"/>
    </font>
    <font>
      <i/>
      <u/>
      <sz val="12"/>
      <color theme="1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2" fillId="0" borderId="0" xfId="0" applyFont="1"/>
    <xf numFmtId="0" fontId="3" fillId="2" borderId="0" xfId="0" applyFont="1" applyFill="1"/>
    <xf numFmtId="0" fontId="3" fillId="0" borderId="0" xfId="0" applyFont="1" applyAlignment="1">
      <alignment horizontal="justify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5" fillId="0" borderId="0" xfId="0" applyFont="1"/>
    <xf numFmtId="166" fontId="2" fillId="0" borderId="0" xfId="0" applyNumberFormat="1" applyFont="1"/>
    <xf numFmtId="2" fontId="2" fillId="0" borderId="0" xfId="0" applyNumberFormat="1" applyFont="1"/>
    <xf numFmtId="0" fontId="6" fillId="0" borderId="3" xfId="0" applyFont="1" applyBorder="1" applyAlignment="1">
      <alignment horizontal="center" vertical="center" wrapText="1"/>
    </xf>
    <xf numFmtId="167" fontId="2" fillId="0" borderId="0" xfId="0" applyNumberFormat="1" applyFont="1" applyAlignment="1">
      <alignment horizontal="center"/>
    </xf>
    <xf numFmtId="0" fontId="6" fillId="0" borderId="4" xfId="0" applyFont="1" applyBorder="1" applyAlignment="1">
      <alignment horizontal="center" vertical="center" wrapText="1"/>
    </xf>
    <xf numFmtId="168" fontId="6" fillId="0" borderId="4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168" fontId="2" fillId="0" borderId="0" xfId="0" applyNumberFormat="1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justify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justify" vertical="center"/>
    </xf>
    <xf numFmtId="0" fontId="3" fillId="0" borderId="0" xfId="0" applyFont="1" applyFill="1"/>
  </cellXfs>
  <cellStyles count="2">
    <cellStyle name="Normal" xfId="0" builtinId="0"/>
    <cellStyle name="Normal 2" xfId="1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22861</xdr:colOff>
      <xdr:row>42</xdr:row>
      <xdr:rowOff>133005</xdr:rowOff>
    </xdr:from>
    <xdr:to>
      <xdr:col>2</xdr:col>
      <xdr:colOff>1158240</xdr:colOff>
      <xdr:row>44</xdr:row>
      <xdr:rowOff>188917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84220" y="14955520"/>
          <a:ext cx="1135380" cy="604520"/>
        </a:xfrm>
        <a:prstGeom prst="rect">
          <a:avLst/>
        </a:prstGeom>
        <a:ln>
          <a:solidFill>
            <a:srgbClr val="FF0000"/>
          </a:solidFill>
        </a:ln>
      </xdr:spPr>
    </xdr:pic>
    <xdr:clientData/>
  </xdr:twoCellAnchor>
  <xdr:twoCellAnchor editAs="oneCell">
    <xdr:from>
      <xdr:col>3</xdr:col>
      <xdr:colOff>91440</xdr:colOff>
      <xdr:row>42</xdr:row>
      <xdr:rowOff>160020</xdr:rowOff>
    </xdr:from>
    <xdr:to>
      <xdr:col>4</xdr:col>
      <xdr:colOff>1074420</xdr:colOff>
      <xdr:row>44</xdr:row>
      <xdr:rowOff>190411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526280" y="14982825"/>
          <a:ext cx="1851660" cy="570865"/>
        </a:xfrm>
        <a:prstGeom prst="rect">
          <a:avLst/>
        </a:prstGeom>
        <a:ln>
          <a:solidFill>
            <a:srgbClr val="FF0000"/>
          </a:solidFill>
        </a:ln>
      </xdr:spPr>
    </xdr:pic>
    <xdr:clientData/>
  </xdr:twoCellAnchor>
  <xdr:twoCellAnchor editAs="oneCell">
    <xdr:from>
      <xdr:col>6</xdr:col>
      <xdr:colOff>220981</xdr:colOff>
      <xdr:row>42</xdr:row>
      <xdr:rowOff>160021</xdr:rowOff>
    </xdr:from>
    <xdr:to>
      <xdr:col>8</xdr:col>
      <xdr:colOff>243841</xdr:colOff>
      <xdr:row>44</xdr:row>
      <xdr:rowOff>180885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35240" y="14982825"/>
          <a:ext cx="1242060" cy="561340"/>
        </a:xfrm>
        <a:prstGeom prst="rect">
          <a:avLst/>
        </a:prstGeom>
        <a:ln>
          <a:solidFill>
            <a:srgbClr val="FF0000"/>
          </a:solidFill>
        </a:ln>
      </xdr:spPr>
    </xdr:pic>
    <xdr:clientData/>
  </xdr:twoCellAnchor>
  <xdr:twoCellAnchor editAs="oneCell">
    <xdr:from>
      <xdr:col>8</xdr:col>
      <xdr:colOff>358140</xdr:colOff>
      <xdr:row>35</xdr:row>
      <xdr:rowOff>83820</xdr:rowOff>
    </xdr:from>
    <xdr:to>
      <xdr:col>16</xdr:col>
      <xdr:colOff>6346</xdr:colOff>
      <xdr:row>58</xdr:row>
      <xdr:rowOff>23719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991600" y="13675995"/>
          <a:ext cx="4524375" cy="6193790"/>
        </a:xfrm>
        <a:prstGeom prst="rect">
          <a:avLst/>
        </a:prstGeom>
        <a:ln>
          <a:solidFill>
            <a:srgbClr val="FF0000"/>
          </a:solidFill>
        </a:ln>
      </xdr:spPr>
    </xdr:pic>
    <xdr:clientData/>
  </xdr:twoCellAnchor>
  <xdr:twoCellAnchor editAs="oneCell">
    <xdr:from>
      <xdr:col>2</xdr:col>
      <xdr:colOff>45720</xdr:colOff>
      <xdr:row>60</xdr:row>
      <xdr:rowOff>83820</xdr:rowOff>
    </xdr:from>
    <xdr:to>
      <xdr:col>3</xdr:col>
      <xdr:colOff>105137</xdr:colOff>
      <xdr:row>62</xdr:row>
      <xdr:rowOff>167640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307080" y="18028920"/>
          <a:ext cx="1232535" cy="632460"/>
        </a:xfrm>
        <a:prstGeom prst="rect">
          <a:avLst/>
        </a:prstGeom>
        <a:ln>
          <a:solidFill>
            <a:srgbClr val="FF0000"/>
          </a:solidFill>
        </a:ln>
      </xdr:spPr>
    </xdr:pic>
    <xdr:clientData/>
  </xdr:twoCellAnchor>
  <xdr:twoCellAnchor editAs="oneCell">
    <xdr:from>
      <xdr:col>3</xdr:col>
      <xdr:colOff>182880</xdr:colOff>
      <xdr:row>89</xdr:row>
      <xdr:rowOff>91439</xdr:rowOff>
    </xdr:from>
    <xdr:to>
      <xdr:col>9</xdr:col>
      <xdr:colOff>55245</xdr:colOff>
      <xdr:row>94</xdr:row>
      <xdr:rowOff>30480</xdr:rowOff>
    </xdr:to>
    <xdr:pic>
      <xdr:nvPicPr>
        <xdr:cNvPr id="7" name="Picture 6" descr="Timeline&#10;&#10;Description automatically generated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rcRect t="15079" b="50688"/>
        <a:stretch>
          <a:fillRect/>
        </a:stretch>
      </xdr:blipFill>
      <xdr:spPr>
        <a:xfrm>
          <a:off x="4617720" y="23368000"/>
          <a:ext cx="4680585" cy="1280795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>
    <xdr:from>
      <xdr:col>1</xdr:col>
      <xdr:colOff>15240</xdr:colOff>
      <xdr:row>10</xdr:row>
      <xdr:rowOff>182880</xdr:rowOff>
    </xdr:from>
    <xdr:to>
      <xdr:col>2</xdr:col>
      <xdr:colOff>541020</xdr:colOff>
      <xdr:row>12</xdr:row>
      <xdr:rowOff>152400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C9B855F3-02FB-70C4-E119-FD173CE9B0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720" y="2103120"/>
          <a:ext cx="2994660" cy="3733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601980</xdr:colOff>
      <xdr:row>8</xdr:row>
      <xdr:rowOff>175260</xdr:rowOff>
    </xdr:from>
    <xdr:to>
      <xdr:col>1</xdr:col>
      <xdr:colOff>1905000</xdr:colOff>
      <xdr:row>10</xdr:row>
      <xdr:rowOff>38100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9794F68F-60BB-1C86-256A-E109CC8EC1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4460" y="1638300"/>
          <a:ext cx="1303020" cy="3505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114300</xdr:colOff>
      <xdr:row>16</xdr:row>
      <xdr:rowOff>175260</xdr:rowOff>
    </xdr:from>
    <xdr:to>
      <xdr:col>3</xdr:col>
      <xdr:colOff>205740</xdr:colOff>
      <xdr:row>19</xdr:row>
      <xdr:rowOff>114300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54C3C24F-9C77-3F98-6FD7-0750169730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6780" y="3299460"/>
          <a:ext cx="3733800" cy="533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5"/>
  <sheetViews>
    <sheetView tabSelected="1" topLeftCell="A54" workbookViewId="0">
      <selection activeCell="D57" sqref="D57"/>
    </sheetView>
  </sheetViews>
  <sheetFormatPr defaultColWidth="8.88671875" defaultRowHeight="19.2"/>
  <cols>
    <col min="1" max="1" width="11.5546875" style="1" customWidth="1"/>
    <col min="2" max="2" width="36" style="1" customWidth="1"/>
    <col min="3" max="3" width="17.109375" style="1" customWidth="1"/>
    <col min="4" max="4" width="12.6640625" style="1" customWidth="1"/>
    <col min="5" max="5" width="21.88671875" style="1" customWidth="1"/>
    <col min="6" max="6" width="8.88671875" style="1" customWidth="1"/>
    <col min="7" max="16384" width="8.88671875" style="1"/>
  </cols>
  <sheetData>
    <row r="1" spans="1:2" s="2" customFormat="1">
      <c r="A1" s="2" t="s">
        <v>0</v>
      </c>
    </row>
    <row r="2" spans="1:2" s="25" customFormat="1"/>
    <row r="3" spans="1:2">
      <c r="A3" s="1" t="s">
        <v>41</v>
      </c>
    </row>
    <row r="5" spans="1:2">
      <c r="A5" s="8" t="s">
        <v>42</v>
      </c>
    </row>
    <row r="7" spans="1:2" s="2" customFormat="1">
      <c r="A7" s="2" t="s">
        <v>1</v>
      </c>
    </row>
    <row r="8" spans="1:2">
      <c r="A8" s="3"/>
    </row>
    <row r="9" spans="1:2">
      <c r="A9" s="20" t="s">
        <v>43</v>
      </c>
    </row>
    <row r="10" spans="1:2">
      <c r="A10" s="21"/>
    </row>
    <row r="12" spans="1:2">
      <c r="B12" s="22"/>
    </row>
    <row r="14" spans="1:2">
      <c r="A14" s="23" t="s">
        <v>31</v>
      </c>
    </row>
    <row r="15" spans="1:2">
      <c r="A15" s="23" t="s">
        <v>32</v>
      </c>
    </row>
    <row r="17" spans="1:1">
      <c r="A17" s="20" t="s">
        <v>30</v>
      </c>
    </row>
    <row r="21" spans="1:1">
      <c r="A21" s="23" t="s">
        <v>33</v>
      </c>
    </row>
    <row r="22" spans="1:1">
      <c r="A22" s="1" t="s">
        <v>34</v>
      </c>
    </row>
    <row r="23" spans="1:1">
      <c r="A23" s="1" t="s">
        <v>35</v>
      </c>
    </row>
    <row r="25" spans="1:1" s="2" customFormat="1">
      <c r="A25" s="2" t="s">
        <v>36</v>
      </c>
    </row>
    <row r="26" spans="1:1" s="25" customFormat="1"/>
    <row r="27" spans="1:1" ht="16.2" customHeight="1">
      <c r="A27" s="23" t="s">
        <v>44</v>
      </c>
    </row>
    <row r="28" spans="1:1" ht="16.2" customHeight="1">
      <c r="A28" s="23" t="s">
        <v>37</v>
      </c>
    </row>
    <row r="29" spans="1:1" ht="16.2" customHeight="1">
      <c r="A29" s="23"/>
    </row>
    <row r="30" spans="1:1" ht="16.2" customHeight="1">
      <c r="A30" s="23" t="s">
        <v>45</v>
      </c>
    </row>
    <row r="31" spans="1:1" ht="16.2" customHeight="1">
      <c r="A31" s="23" t="s">
        <v>38</v>
      </c>
    </row>
    <row r="32" spans="1:1" ht="16.2" customHeight="1">
      <c r="A32" s="23" t="s">
        <v>39</v>
      </c>
    </row>
    <row r="33" spans="1:3" ht="16.2" customHeight="1">
      <c r="A33" s="23" t="s">
        <v>40</v>
      </c>
    </row>
    <row r="34" spans="1:3" ht="16.2" customHeight="1">
      <c r="A34" s="24"/>
    </row>
    <row r="35" spans="1:3" s="2" customFormat="1" ht="19.8" thickBot="1">
      <c r="A35" s="2" t="s">
        <v>2</v>
      </c>
    </row>
    <row r="36" spans="1:3" ht="38.4">
      <c r="A36" s="4" t="s">
        <v>3</v>
      </c>
      <c r="B36" s="5" t="s">
        <v>4</v>
      </c>
      <c r="C36" s="5" t="s">
        <v>5</v>
      </c>
    </row>
    <row r="37" spans="1:3">
      <c r="A37" s="6">
        <v>1</v>
      </c>
      <c r="B37" s="7">
        <v>0.65</v>
      </c>
      <c r="C37" s="5">
        <f>(B37-$B$44)^2</f>
        <v>0.31173611111111099</v>
      </c>
    </row>
    <row r="38" spans="1:3">
      <c r="A38" s="6">
        <v>2</v>
      </c>
      <c r="B38" s="7">
        <v>1.23</v>
      </c>
      <c r="C38" s="5">
        <f t="shared" ref="C38:C42" si="0">(B38-$B$44)^2</f>
        <v>4.6944444444444686E-4</v>
      </c>
    </row>
    <row r="39" spans="1:3">
      <c r="A39" s="6">
        <v>3</v>
      </c>
      <c r="B39" s="7">
        <v>1.05</v>
      </c>
      <c r="C39" s="5">
        <f t="shared" si="0"/>
        <v>2.5069444444444408E-2</v>
      </c>
    </row>
    <row r="40" spans="1:3">
      <c r="A40" s="6">
        <v>4</v>
      </c>
      <c r="B40" s="7">
        <v>0.82</v>
      </c>
      <c r="C40" s="5">
        <f t="shared" si="0"/>
        <v>0.15080277777777776</v>
      </c>
    </row>
    <row r="41" spans="1:3">
      <c r="A41" s="6">
        <v>5</v>
      </c>
      <c r="B41" s="7">
        <v>1.64</v>
      </c>
      <c r="C41" s="5">
        <f t="shared" si="0"/>
        <v>0.18633611111111109</v>
      </c>
    </row>
    <row r="42" spans="1:3">
      <c r="A42" s="6">
        <v>6</v>
      </c>
      <c r="B42" s="7">
        <v>1.86</v>
      </c>
      <c r="C42" s="5">
        <f t="shared" si="0"/>
        <v>0.42466944444444465</v>
      </c>
    </row>
    <row r="44" spans="1:3">
      <c r="A44" s="1" t="s">
        <v>6</v>
      </c>
      <c r="B44" s="8">
        <f>SUM(B37:B42)/A42</f>
        <v>1.2083333333333333</v>
      </c>
    </row>
    <row r="45" spans="1:3">
      <c r="A45" s="1" t="s">
        <v>7</v>
      </c>
      <c r="B45" s="8">
        <f>SUM(C37:C42)/(A42-1)</f>
        <v>0.21981666666666663</v>
      </c>
    </row>
    <row r="46" spans="1:3">
      <c r="A46" s="1" t="s">
        <v>8</v>
      </c>
      <c r="B46" s="8">
        <f>2.57*SQRT(B45)/SQRT(A42)</f>
        <v>0.49191244167816878</v>
      </c>
    </row>
    <row r="49" spans="1:6" s="2" customFormat="1">
      <c r="A49" s="2" t="s">
        <v>9</v>
      </c>
    </row>
    <row r="50" spans="1:6" ht="38.4">
      <c r="A50" s="4" t="s">
        <v>3</v>
      </c>
      <c r="B50" s="5" t="s">
        <v>10</v>
      </c>
      <c r="C50" s="5" t="s">
        <v>5</v>
      </c>
    </row>
    <row r="51" spans="1:6">
      <c r="A51" s="6">
        <v>1</v>
      </c>
      <c r="B51" s="7">
        <v>15.13</v>
      </c>
      <c r="C51" s="5">
        <f>(B51-$B$62)^2</f>
        <v>20.241001000000036</v>
      </c>
      <c r="E51" s="9"/>
      <c r="F51" s="10"/>
    </row>
    <row r="52" spans="1:6">
      <c r="A52" s="6">
        <v>2</v>
      </c>
      <c r="B52" s="7">
        <v>12.5</v>
      </c>
      <c r="C52" s="5">
        <f t="shared" ref="C52:C60" si="1">(B52-$B$62)^2</f>
        <v>50.822641000000068</v>
      </c>
      <c r="E52" s="9"/>
      <c r="F52" s="10"/>
    </row>
    <row r="53" spans="1:6">
      <c r="A53" s="6">
        <v>3</v>
      </c>
      <c r="B53" s="7">
        <v>21.05</v>
      </c>
      <c r="C53" s="5">
        <f t="shared" si="1"/>
        <v>2.0192409999999881</v>
      </c>
      <c r="E53" s="9"/>
      <c r="F53" s="10"/>
    </row>
    <row r="54" spans="1:6">
      <c r="A54" s="6">
        <v>4</v>
      </c>
      <c r="B54" s="7">
        <v>26.31</v>
      </c>
      <c r="C54" s="5">
        <f t="shared" si="1"/>
        <v>44.635760999999917</v>
      </c>
      <c r="E54" s="9"/>
      <c r="F54" s="10"/>
    </row>
    <row r="55" spans="1:6">
      <c r="A55" s="6">
        <v>5</v>
      </c>
      <c r="B55" s="7">
        <v>18.420000000000002</v>
      </c>
      <c r="C55" s="5">
        <f t="shared" si="1"/>
        <v>1.4616810000000078</v>
      </c>
      <c r="E55" s="9"/>
      <c r="F55" s="10"/>
    </row>
    <row r="56" spans="1:6">
      <c r="A56" s="6">
        <v>6</v>
      </c>
      <c r="B56" s="7">
        <v>19.670000000000002</v>
      </c>
      <c r="C56" s="5">
        <f t="shared" si="1"/>
        <v>1.6809999999997389E-3</v>
      </c>
      <c r="E56" s="9"/>
      <c r="F56" s="10"/>
    </row>
    <row r="57" spans="1:6">
      <c r="A57" s="6">
        <v>7</v>
      </c>
      <c r="B57" s="7">
        <v>20.75</v>
      </c>
      <c r="C57" s="5">
        <f t="shared" si="1"/>
        <v>1.256640999999989</v>
      </c>
      <c r="E57" s="9"/>
      <c r="F57" s="10"/>
    </row>
    <row r="58" spans="1:6">
      <c r="A58" s="6">
        <v>8</v>
      </c>
      <c r="B58" s="7">
        <v>17.829999999999998</v>
      </c>
      <c r="C58" s="5">
        <f t="shared" si="1"/>
        <v>3.2364010000000238</v>
      </c>
      <c r="E58" s="9"/>
      <c r="F58" s="10"/>
    </row>
    <row r="59" spans="1:6">
      <c r="A59" s="6">
        <v>9</v>
      </c>
      <c r="B59" s="7">
        <v>23.17</v>
      </c>
      <c r="C59" s="5">
        <f t="shared" si="1"/>
        <v>12.538680999999977</v>
      </c>
      <c r="E59" s="9"/>
      <c r="F59" s="10"/>
    </row>
    <row r="60" spans="1:6">
      <c r="A60" s="6">
        <v>10</v>
      </c>
      <c r="B60" s="7">
        <v>21.46</v>
      </c>
      <c r="C60" s="5">
        <f t="shared" si="1"/>
        <v>3.352560999999985</v>
      </c>
      <c r="E60" s="9"/>
      <c r="F60" s="10"/>
    </row>
    <row r="62" spans="1:6">
      <c r="A62" s="1" t="s">
        <v>6</v>
      </c>
      <c r="B62" s="8">
        <f>SUM(B51:B60)/A60</f>
        <v>19.629000000000005</v>
      </c>
      <c r="E62" s="11"/>
    </row>
    <row r="63" spans="1:6">
      <c r="A63" s="1" t="s">
        <v>7</v>
      </c>
      <c r="B63" s="8">
        <f>1/(A60-1)*SUM(C51:C60)</f>
        <v>15.507365555555555</v>
      </c>
    </row>
    <row r="64" spans="1:6">
      <c r="A64" s="1" t="s">
        <v>11</v>
      </c>
      <c r="B64" s="8">
        <f>SQRT(B63)</f>
        <v>3.9379392523952874</v>
      </c>
    </row>
    <row r="65" spans="1:5">
      <c r="A65" s="1" t="s">
        <v>12</v>
      </c>
      <c r="B65" s="8">
        <f>(1.96*B64/1)^2</f>
        <v>59.573095518222217</v>
      </c>
    </row>
    <row r="68" spans="1:5" s="2" customFormat="1">
      <c r="A68" s="2" t="s">
        <v>13</v>
      </c>
    </row>
    <row r="69" spans="1:5" ht="13.8" customHeight="1">
      <c r="A69" s="4" t="s">
        <v>3</v>
      </c>
      <c r="B69" s="4" t="s">
        <v>14</v>
      </c>
      <c r="C69" s="4" t="s">
        <v>15</v>
      </c>
      <c r="D69" s="4" t="s">
        <v>16</v>
      </c>
    </row>
    <row r="70" spans="1:5">
      <c r="A70" s="12">
        <v>1</v>
      </c>
      <c r="B70" s="12">
        <v>0.35610000000000003</v>
      </c>
      <c r="C70" s="12">
        <v>0.3997</v>
      </c>
      <c r="D70" s="12">
        <f>B70-C70</f>
        <v>-4.3599999999999972E-2</v>
      </c>
      <c r="E70" s="13">
        <f>(D70-$D$80)^2</f>
        <v>1.6810000000002899E-7</v>
      </c>
    </row>
    <row r="71" spans="1:5">
      <c r="A71" s="12">
        <v>2</v>
      </c>
      <c r="B71" s="12">
        <v>0.37409999999999999</v>
      </c>
      <c r="C71" s="12">
        <v>0.4148</v>
      </c>
      <c r="D71" s="12">
        <f t="shared" ref="D71:D79" si="2">B71-C71</f>
        <v>-4.0700000000000014E-2</v>
      </c>
      <c r="E71" s="13">
        <f t="shared" ref="E71:E79" si="3">(D71-$D$80)^2</f>
        <v>1.0956099999999958E-5</v>
      </c>
    </row>
    <row r="72" spans="1:5">
      <c r="A72" s="12">
        <v>3</v>
      </c>
      <c r="B72" s="14">
        <v>0.38229999999999997</v>
      </c>
      <c r="C72" s="14">
        <v>0.44729999999999998</v>
      </c>
      <c r="D72" s="15">
        <f t="shared" si="2"/>
        <v>-6.5000000000000002E-2</v>
      </c>
      <c r="E72" s="13">
        <f t="shared" si="3"/>
        <v>4.405800999999998E-4</v>
      </c>
    </row>
    <row r="73" spans="1:5">
      <c r="A73" s="12">
        <v>4</v>
      </c>
      <c r="B73" s="14">
        <v>0.39900000000000002</v>
      </c>
      <c r="C73" s="14">
        <v>0.46060000000000001</v>
      </c>
      <c r="D73" s="15">
        <f t="shared" si="2"/>
        <v>-6.1599999999999988E-2</v>
      </c>
      <c r="E73" s="13">
        <f t="shared" si="3"/>
        <v>3.0940809999999933E-4</v>
      </c>
    </row>
    <row r="74" spans="1:5">
      <c r="A74" s="12">
        <v>5</v>
      </c>
      <c r="B74" s="14">
        <v>0.379</v>
      </c>
      <c r="C74" s="14">
        <v>0.38719999999999999</v>
      </c>
      <c r="D74" s="15">
        <f t="shared" si="2"/>
        <v>-8.1999999999999851E-3</v>
      </c>
      <c r="E74" s="13">
        <f t="shared" si="3"/>
        <v>1.2823561000000017E-3</v>
      </c>
    </row>
    <row r="75" spans="1:5">
      <c r="A75" s="12">
        <v>6</v>
      </c>
      <c r="B75" s="14">
        <v>0.36399999999999999</v>
      </c>
      <c r="C75" s="14">
        <v>0.44500000000000001</v>
      </c>
      <c r="D75" s="15">
        <f t="shared" si="2"/>
        <v>-8.1000000000000016E-2</v>
      </c>
      <c r="E75" s="13">
        <f t="shared" si="3"/>
        <v>1.3682601000000007E-3</v>
      </c>
    </row>
    <row r="76" spans="1:5">
      <c r="A76" s="12">
        <v>7</v>
      </c>
      <c r="B76" s="14">
        <v>0.40389999999999998</v>
      </c>
      <c r="C76" s="14">
        <v>0.4748</v>
      </c>
      <c r="D76" s="15">
        <f t="shared" si="2"/>
        <v>-7.0900000000000019E-2</v>
      </c>
      <c r="E76" s="13">
        <f t="shared" si="3"/>
        <v>7.2307210000000064E-4</v>
      </c>
    </row>
    <row r="77" spans="1:5">
      <c r="A77" s="12">
        <v>8</v>
      </c>
      <c r="B77" s="14">
        <v>0.39029999999999998</v>
      </c>
      <c r="C77" s="14">
        <v>0.46450000000000002</v>
      </c>
      <c r="D77" s="15">
        <f t="shared" si="2"/>
        <v>-7.4200000000000044E-2</v>
      </c>
      <c r="E77" s="13">
        <f t="shared" si="3"/>
        <v>9.1143610000000215E-4</v>
      </c>
    </row>
    <row r="78" spans="1:5">
      <c r="A78" s="12">
        <v>9</v>
      </c>
      <c r="B78" s="14">
        <v>0.38879999999999998</v>
      </c>
      <c r="C78" s="14">
        <v>0.39629999999999999</v>
      </c>
      <c r="D78" s="15">
        <f t="shared" si="2"/>
        <v>-7.5000000000000067E-3</v>
      </c>
      <c r="E78" s="13">
        <f t="shared" si="3"/>
        <v>1.3329801000000001E-3</v>
      </c>
    </row>
    <row r="79" spans="1:5">
      <c r="A79" s="12">
        <v>10</v>
      </c>
      <c r="B79" s="14">
        <v>0.41839999999999999</v>
      </c>
      <c r="C79" s="14">
        <v>0.40579999999999999</v>
      </c>
      <c r="D79" s="15">
        <f t="shared" si="2"/>
        <v>1.26E-2</v>
      </c>
      <c r="E79" s="13">
        <f t="shared" si="3"/>
        <v>3.2046921000000008E-3</v>
      </c>
    </row>
    <row r="80" spans="1:5">
      <c r="A80" s="16" t="s">
        <v>17</v>
      </c>
      <c r="B80" s="17"/>
      <c r="C80" s="18"/>
      <c r="D80" s="15">
        <f>AVERAGE(D70:D79)</f>
        <v>-4.4010000000000007E-2</v>
      </c>
    </row>
    <row r="81" spans="1:5">
      <c r="A81" s="16" t="s">
        <v>18</v>
      </c>
      <c r="B81" s="17"/>
      <c r="C81" s="18"/>
      <c r="D81" s="15">
        <f>SUM(E70:E79)/9</f>
        <v>1.0648787777777784E-3</v>
      </c>
      <c r="E81" s="19"/>
    </row>
    <row r="82" spans="1:5">
      <c r="A82" s="16" t="s">
        <v>11</v>
      </c>
      <c r="B82" s="17"/>
      <c r="C82" s="18"/>
      <c r="D82" s="15">
        <f>SQRT(D81)</f>
        <v>3.2632480411053315E-2</v>
      </c>
      <c r="E82" s="10"/>
    </row>
    <row r="83" spans="1:5">
      <c r="A83" s="16" t="s">
        <v>19</v>
      </c>
      <c r="B83" s="17"/>
      <c r="C83" s="18"/>
      <c r="D83" s="15">
        <f>D82/A79</f>
        <v>3.2632480411053317E-3</v>
      </c>
    </row>
    <row r="84" spans="1:5">
      <c r="B84" s="1" t="s">
        <v>20</v>
      </c>
      <c r="C84" s="1">
        <v>2.2599999999999998</v>
      </c>
    </row>
    <row r="85" spans="1:5">
      <c r="B85" s="1" t="s">
        <v>21</v>
      </c>
      <c r="C85" s="1">
        <f>D80-2.26*D83</f>
        <v>-5.1384940572898052E-2</v>
      </c>
      <c r="D85" s="1">
        <f>D80+2.26*D83</f>
        <v>-3.6635059427101963E-2</v>
      </c>
    </row>
    <row r="86" spans="1:5">
      <c r="B86" s="1" t="s">
        <v>22</v>
      </c>
    </row>
    <row r="87" spans="1:5">
      <c r="B87" s="1" t="s">
        <v>23</v>
      </c>
    </row>
    <row r="89" spans="1:5" s="2" customFormat="1">
      <c r="A89" s="2" t="s">
        <v>24</v>
      </c>
    </row>
    <row r="91" spans="1:5">
      <c r="A91" s="1" t="s">
        <v>25</v>
      </c>
      <c r="B91" s="1">
        <v>10</v>
      </c>
    </row>
    <row r="92" spans="1:5">
      <c r="A92" s="1" t="s">
        <v>26</v>
      </c>
      <c r="B92" s="1">
        <v>0.05</v>
      </c>
      <c r="C92" s="1">
        <v>0.1</v>
      </c>
    </row>
    <row r="93" spans="1:5">
      <c r="A93" s="1" t="s">
        <v>27</v>
      </c>
      <c r="B93" s="1">
        <f>_xlfn.T.INV.2T(0.05,9)</f>
        <v>2.2621571627982053</v>
      </c>
      <c r="C93" s="1">
        <f>_xlfn.T.INV.2T(0.1,9)</f>
        <v>1.8331129326562374</v>
      </c>
    </row>
    <row r="94" spans="1:5">
      <c r="A94" s="1" t="s">
        <v>28</v>
      </c>
      <c r="B94" s="1">
        <v>4.25</v>
      </c>
      <c r="C94" s="1">
        <f>C93*B95/SQRT(B91)</f>
        <v>3.4439384194474632</v>
      </c>
    </row>
    <row r="95" spans="1:5">
      <c r="A95" s="1" t="s">
        <v>29</v>
      </c>
      <c r="B95" s="1">
        <f>B94*SQRT(B91)/B93</f>
        <v>5.9410903348073401</v>
      </c>
      <c r="C95" s="1">
        <f>B95</f>
        <v>5.9410903348073401</v>
      </c>
    </row>
  </sheetData>
  <mergeCells count="4">
    <mergeCell ref="A80:C80"/>
    <mergeCell ref="A81:C81"/>
    <mergeCell ref="A82:C82"/>
    <mergeCell ref="A83:C83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homework5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DOAN LE THAO VY</cp:lastModifiedBy>
  <dcterms:created xsi:type="dcterms:W3CDTF">2023-05-09T11:19:00Z</dcterms:created>
  <dcterms:modified xsi:type="dcterms:W3CDTF">2023-11-10T03:30:21Z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306CF3D736214C6584E94998AEC41980</vt:lpwstr>
  </property>
  <property fmtid="{D5CDD505-2E9C-101B-9397-08002B2CF9AE}" pid="3" name="KSOProductBuildVer">
    <vt:lpwstr>1033-12.2.0.13266</vt:lpwstr>
  </property>
</Properties>
</file>