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Part1" sheetId="1" r:id="rId1"/>
    <sheet name="Part2" sheetId="2" r:id="rId2"/>
    <sheet name="Part3" sheetId="3" r:id="rId3"/>
  </sheets>
  <calcPr calcId="144525"/>
</workbook>
</file>

<file path=xl/sharedStrings.xml><?xml version="1.0" encoding="utf-8"?>
<sst xmlns="http://schemas.openxmlformats.org/spreadsheetml/2006/main" count="145" uniqueCount="98">
  <si>
    <t>Part 1: Review of Statistics</t>
  </si>
  <si>
    <r>
      <rPr>
        <i/>
        <sz val="12"/>
        <color rgb="FF000000"/>
        <rFont val="Arial-ItalicMT"/>
        <charset val="134"/>
      </rPr>
      <t>Exercise 1</t>
    </r>
    <r>
      <rPr>
        <sz val="12"/>
        <color rgb="FF000000"/>
        <rFont val="ArialMT"/>
        <charset val="134"/>
      </rPr>
      <t>: Answer the following questions (provide only 1 sentence each answer):</t>
    </r>
  </si>
  <si>
    <t>a. What is a point estimate?</t>
  </si>
  <si>
    <t>A sample statistic used to estimate a parameter</t>
  </si>
  <si>
    <t>b. Describe the lower and upper endpoint of a confidence interval in terms of the point estimate.</t>
  </si>
  <si>
    <t>= point estimate -/+ margin of error</t>
  </si>
  <si>
    <t>c. Describe the center value of a confidence interval in terms of the point estimate.</t>
  </si>
  <si>
    <t>= point estimate</t>
  </si>
  <si>
    <t>d. How different is a 90% confidence interval, a 95% confidence interval, and a 97%</t>
  </si>
  <si>
    <t>confidence interval compared to each other?</t>
  </si>
  <si>
    <t>90% CI &lt; 95% CI &lt; 97% CI</t>
  </si>
  <si>
    <t>e. What do the null/alternative hypotheses state?</t>
  </si>
  <si>
    <t xml:space="preserve">Null: equality </t>
  </si>
  <si>
    <t xml:space="preserve">(considering a population parameter) </t>
  </si>
  <si>
    <t xml:space="preserve">Alternative: inequality </t>
  </si>
  <si>
    <r>
      <rPr>
        <i/>
        <sz val="12"/>
        <color rgb="FF000000"/>
        <rFont val="Arial-ItalicMT"/>
        <charset val="134"/>
      </rPr>
      <t xml:space="preserve">Exercise 2: </t>
    </r>
    <r>
      <rPr>
        <sz val="12"/>
        <color rgb="FF000000"/>
        <rFont val="ArialMT"/>
        <charset val="134"/>
      </rPr>
      <t>Two policies for replacing bearing are compared as below. Estimate</t>
    </r>
  </si>
  <si>
    <t>difference in the mean cost per replacing bearing of each policy at 95% of confidence</t>
  </si>
  <si>
    <t>level (apply a hypothesis test).</t>
  </si>
  <si>
    <t xml:space="preserve">Policy 1 </t>
  </si>
  <si>
    <t>Policy 2</t>
  </si>
  <si>
    <t>Comments:</t>
  </si>
  <si>
    <t>2-tail test, indepdent sampling</t>
  </si>
  <si>
    <t>std. dev. of 2 populations are not given</t>
  </si>
  <si>
    <t>equal variance assumption is not given</t>
  </si>
  <si>
    <t>Hypotheses:</t>
  </si>
  <si>
    <t>H0: u1 - u2 = 0</t>
  </si>
  <si>
    <t>H1: u1 - u2 &lt;&gt; 0</t>
  </si>
  <si>
    <t>Test statistic:</t>
  </si>
  <si>
    <t>n=10</t>
  </si>
  <si>
    <t xml:space="preserve">t_test = </t>
  </si>
  <si>
    <t>mean</t>
  </si>
  <si>
    <t>std. dev.</t>
  </si>
  <si>
    <t>(std. dev.)^2</t>
  </si>
  <si>
    <t>Critical values:</t>
  </si>
  <si>
    <t>t_crit = +/- t_alpha/2,df = t_0.025,15</t>
  </si>
  <si>
    <t>= +/-</t>
  </si>
  <si>
    <t>CI: 95% --&gt; alpha = 0.05</t>
  </si>
  <si>
    <t xml:space="preserve">df = </t>
  </si>
  <si>
    <t>Conclusion:</t>
  </si>
  <si>
    <t>t_test &lt; -|t_crit|</t>
  </si>
  <si>
    <t>Reject H0</t>
  </si>
  <si>
    <t>CI:</t>
  </si>
  <si>
    <t>lower bound</t>
  </si>
  <si>
    <t>upper bound</t>
  </si>
  <si>
    <t>Part 2: Generation of RNs</t>
  </si>
  <si>
    <r>
      <rPr>
        <i/>
        <sz val="12"/>
        <color rgb="FF000000"/>
        <rFont val="Arial-ItalicMT"/>
        <charset val="134"/>
      </rPr>
      <t xml:space="preserve">Exercise 1: </t>
    </r>
    <r>
      <rPr>
        <sz val="12"/>
        <color rgb="FF000000"/>
        <rFont val="ArialMT"/>
        <charset val="134"/>
      </rPr>
      <t>Use the LCM to generate a sequence of five three-digit random integers and</t>
    </r>
  </si>
  <si>
    <t>corresponding random numbers with:</t>
  </si>
  <si>
    <r>
      <rPr>
        <sz val="12"/>
        <color rgb="FF000000"/>
        <rFont val="ArialMT"/>
        <charset val="134"/>
      </rPr>
      <t>a. X0</t>
    </r>
    <r>
      <rPr>
        <sz val="9"/>
        <color rgb="FF000000"/>
        <rFont val="CambriaMath"/>
        <charset val="134"/>
      </rPr>
      <t xml:space="preserve"> </t>
    </r>
    <r>
      <rPr>
        <sz val="12"/>
        <color rgb="FF000000"/>
        <rFont val="CambriaMath"/>
        <charset val="134"/>
      </rPr>
      <t>= 117, a = 43, c = 0, and m = 1000.</t>
    </r>
  </si>
  <si>
    <t>i</t>
  </si>
  <si>
    <t>X</t>
  </si>
  <si>
    <t>R</t>
  </si>
  <si>
    <r>
      <rPr>
        <sz val="12"/>
        <color rgb="FF000000"/>
        <rFont val="ArialMT"/>
        <charset val="134"/>
      </rPr>
      <t>b. X0</t>
    </r>
    <r>
      <rPr>
        <sz val="9"/>
        <color rgb="FF000000"/>
        <rFont val="CambriaMath"/>
        <charset val="134"/>
      </rPr>
      <t xml:space="preserve"> </t>
    </r>
    <r>
      <rPr>
        <sz val="12"/>
        <color rgb="FF000000"/>
        <rFont val="CambriaMath"/>
        <charset val="134"/>
      </rPr>
      <t>= 37, a = 7, c = 29, and m = 100.</t>
    </r>
  </si>
  <si>
    <r>
      <rPr>
        <i/>
        <sz val="12"/>
        <color rgb="FF000000"/>
        <rFont val="Arial-ItalicMT"/>
        <charset val="134"/>
      </rPr>
      <t xml:space="preserve">Exercise 2: </t>
    </r>
    <r>
      <rPr>
        <sz val="12"/>
        <color rgb="FF000000"/>
        <rFont val="ArialMT"/>
        <charset val="134"/>
      </rPr>
      <t>Consider the multiplicative congruential generator (</t>
    </r>
    <r>
      <rPr>
        <sz val="12"/>
        <color rgb="FF000000"/>
        <rFont val="CambriaMath"/>
        <charset val="134"/>
      </rPr>
      <t>c = 0</t>
    </r>
    <r>
      <rPr>
        <sz val="12"/>
        <color rgb="FF000000"/>
        <rFont val="ArialMT"/>
        <charset val="134"/>
      </rPr>
      <t>) under the following</t>
    </r>
  </si>
  <si>
    <t>conditions:</t>
  </si>
  <si>
    <r>
      <rPr>
        <sz val="12"/>
        <color rgb="FF000000"/>
        <rFont val="ArialMT"/>
        <charset val="134"/>
      </rPr>
      <t>a. X0</t>
    </r>
    <r>
      <rPr>
        <sz val="9"/>
        <color rgb="FF000000"/>
        <rFont val="CambriaMath"/>
        <charset val="134"/>
      </rPr>
      <t xml:space="preserve"> </t>
    </r>
    <r>
      <rPr>
        <sz val="12"/>
        <color rgb="FF000000"/>
        <rFont val="CambriaMath"/>
        <charset val="134"/>
      </rPr>
      <t>= 7, a = 11, m =16</t>
    </r>
    <r>
      <rPr>
        <sz val="12"/>
        <color rgb="FF000000"/>
        <rFont val="ArialMT"/>
        <charset val="134"/>
      </rPr>
      <t>.</t>
    </r>
  </si>
  <si>
    <t>cycle = 4</t>
  </si>
  <si>
    <r>
      <rPr>
        <sz val="12"/>
        <color rgb="FF000000"/>
        <rFont val="ArialMT"/>
        <charset val="134"/>
      </rPr>
      <t>b. X0</t>
    </r>
    <r>
      <rPr>
        <sz val="9"/>
        <color rgb="FF000000"/>
        <rFont val="CambriaMath"/>
        <charset val="134"/>
      </rPr>
      <t xml:space="preserve"> </t>
    </r>
    <r>
      <rPr>
        <sz val="12"/>
        <color rgb="FF000000"/>
        <rFont val="CambriaMath"/>
        <charset val="134"/>
      </rPr>
      <t>= 8, a = 11, m = 16.</t>
    </r>
  </si>
  <si>
    <t>cycle = 1</t>
  </si>
  <si>
    <r>
      <rPr>
        <sz val="12"/>
        <color rgb="FF000000"/>
        <rFont val="ArialMT"/>
        <charset val="134"/>
      </rPr>
      <t>c. X0</t>
    </r>
    <r>
      <rPr>
        <sz val="9"/>
        <color rgb="FF000000"/>
        <rFont val="CambriaMath"/>
        <charset val="134"/>
      </rPr>
      <t xml:space="preserve"> </t>
    </r>
    <r>
      <rPr>
        <sz val="12"/>
        <color rgb="FF000000"/>
        <rFont val="CambriaMath"/>
        <charset val="134"/>
      </rPr>
      <t>= 7, a = 7, m = 16.</t>
    </r>
  </si>
  <si>
    <t>cycle = 2</t>
  </si>
  <si>
    <r>
      <rPr>
        <sz val="12"/>
        <color rgb="FF000000"/>
        <rFont val="ArialMT"/>
        <charset val="134"/>
      </rPr>
      <t>d. X0</t>
    </r>
    <r>
      <rPr>
        <sz val="9"/>
        <color rgb="FF000000"/>
        <rFont val="CambriaMath"/>
        <charset val="134"/>
      </rPr>
      <t xml:space="preserve"> </t>
    </r>
    <r>
      <rPr>
        <sz val="12"/>
        <color rgb="FF000000"/>
        <rFont val="CambriaMath"/>
        <charset val="134"/>
      </rPr>
      <t>= 8, a = 7, m = 16.</t>
    </r>
  </si>
  <si>
    <t>Generate enough values in each case to complete a cycle. What implications can be</t>
  </si>
  <si>
    <t>drawn? Is the maximum period achieved?</t>
  </si>
  <si>
    <r>
      <rPr>
        <i/>
        <sz val="12"/>
        <color rgb="FF000000"/>
        <rFont val="Arial-ItalicMT"/>
        <charset val="134"/>
      </rPr>
      <t xml:space="preserve">Exercise 3: </t>
    </r>
    <r>
      <rPr>
        <sz val="12"/>
        <color rgb="FF000000"/>
        <rFont val="ArialMT"/>
        <charset val="134"/>
      </rPr>
      <t>Develop your own combined linear congruential random-number generator</t>
    </r>
  </si>
  <si>
    <t>Do it your way!</t>
  </si>
  <si>
    <t>Part 3: Test for RNs</t>
  </si>
  <si>
    <r>
      <rPr>
        <i/>
        <sz val="12"/>
        <color rgb="FF000000"/>
        <rFont val="Arial-ItalicMT"/>
        <charset val="134"/>
      </rPr>
      <t xml:space="preserve">Exercise 1: </t>
    </r>
    <r>
      <rPr>
        <sz val="12"/>
        <color rgb="FF000000"/>
        <rFont val="ArialMT"/>
        <charset val="134"/>
      </rPr>
      <t>Frequency test (KS test)</t>
    </r>
  </si>
  <si>
    <r>
      <rPr>
        <sz val="12"/>
        <color rgb="FF000000"/>
        <rFont val="ArialMT"/>
        <charset val="134"/>
      </rPr>
      <t xml:space="preserve">Consider </t>
    </r>
    <r>
      <rPr>
        <sz val="12"/>
        <color rgb="FF000000"/>
        <rFont val="CambriaMath"/>
        <charset val="134"/>
      </rPr>
      <t xml:space="preserve">15 </t>
    </r>
    <r>
      <rPr>
        <sz val="12"/>
        <color rgb="FF000000"/>
        <rFont val="ArialMT"/>
        <charset val="134"/>
      </rPr>
      <t>random numbers that had been generated below:</t>
    </r>
  </si>
  <si>
    <r>
      <rPr>
        <sz val="12"/>
        <color rgb="FF000000"/>
        <rFont val="ArialMT"/>
        <charset val="134"/>
      </rPr>
      <t>Using the KS test (alpha</t>
    </r>
    <r>
      <rPr>
        <sz val="12"/>
        <color rgb="FF000000"/>
        <rFont val="CambriaMath"/>
        <charset val="134"/>
      </rPr>
      <t xml:space="preserve"> = 0.05</t>
    </r>
    <r>
      <rPr>
        <sz val="12"/>
        <color rgb="FF000000"/>
        <rFont val="ArialMT"/>
        <charset val="134"/>
      </rPr>
      <t>) to test the hypothesis that the numbers are uniformly</t>
    </r>
  </si>
  <si>
    <r>
      <rPr>
        <sz val="12"/>
        <color rgb="FF000000"/>
        <rFont val="ArialMT"/>
        <charset val="134"/>
      </rPr>
      <t xml:space="preserve">distributed on the interval </t>
    </r>
    <r>
      <rPr>
        <sz val="12"/>
        <color rgb="FF000000"/>
        <rFont val="CambriaMath"/>
        <charset val="134"/>
      </rPr>
      <t>[0,1].</t>
    </r>
  </si>
  <si>
    <t>Rank the data from smallest to largest</t>
  </si>
  <si>
    <t>Compute D_test = max(D+, D-)</t>
  </si>
  <si>
    <t>Locate D_crit</t>
  </si>
  <si>
    <t>Conclude</t>
  </si>
  <si>
    <t>Ri</t>
  </si>
  <si>
    <t>max</t>
  </si>
  <si>
    <t>D+ = i/N - Ri</t>
  </si>
  <si>
    <t>D- = Ri - (i-1)/N</t>
  </si>
  <si>
    <t>-</t>
  </si>
  <si>
    <t xml:space="preserve">D_test = </t>
  </si>
  <si>
    <t xml:space="preserve">D_crit = </t>
  </si>
  <si>
    <t>D_alpha = D_0.05 = 0.338</t>
  </si>
  <si>
    <t>D_test &lt; D_crit</t>
  </si>
  <si>
    <t>Cannot reject the null hypothesis</t>
  </si>
  <si>
    <r>
      <rPr>
        <i/>
        <sz val="12"/>
        <color rgb="FF000000"/>
        <rFont val="Arial-ItalicMT"/>
        <charset val="134"/>
      </rPr>
      <t xml:space="preserve">Exercise 2: </t>
    </r>
    <r>
      <rPr>
        <sz val="12"/>
        <color rgb="FF000000"/>
        <rFont val="ArialMT"/>
        <charset val="134"/>
      </rPr>
      <t>Test the following sequence of numbers for uniformity and independence</t>
    </r>
  </si>
  <si>
    <t>using a procedure you learned:</t>
  </si>
  <si>
    <t>For Exercise 2 in Part 3, consider independence test, you may assume alpha to be 0.05.</t>
  </si>
  <si>
    <t>Let's start from the first number and investigate the sequence of every five numbers!</t>
  </si>
  <si>
    <t>Test for independence</t>
  </si>
  <si>
    <t>Test for uniformity</t>
  </si>
  <si>
    <t>alpha = 0.05, i = 1, l = 5, N = 20, M = 2 since 1 + (M+1)*5 &lt;= 20</t>
  </si>
  <si>
    <t>= 1/3 * ( R1R6 + R6R11 + R11R16) - 0.25</t>
  </si>
  <si>
    <t>=</t>
  </si>
  <si>
    <t>Test value</t>
  </si>
  <si>
    <t>+/- Z_alpha/2 = Z_0.025 = 1.96</t>
  </si>
  <si>
    <t>Critical value</t>
  </si>
  <si>
    <t>Since Z_test &lt; abs(Z_crit)</t>
  </si>
  <si>
    <t>Cannot reject H0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</si>
</sst>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3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4"/>
      <color rgb="FFFF0000"/>
      <name val="Arial-BoldMT"/>
      <charset val="134"/>
    </font>
    <font>
      <i/>
      <sz val="12"/>
      <color rgb="FF000000"/>
      <name val="Arial-ItalicMT"/>
      <charset val="134"/>
    </font>
    <font>
      <sz val="12"/>
      <color rgb="FF000000"/>
      <name val="ArialMT"/>
      <charset val="134"/>
    </font>
    <font>
      <sz val="12"/>
      <color rgb="FF000000"/>
      <name val="CambriaMath"/>
      <charset val="134"/>
    </font>
    <font>
      <i/>
      <sz val="12"/>
      <color rgb="FFFF0000"/>
      <name val="Arial Narrow"/>
      <charset val="134"/>
    </font>
    <font>
      <sz val="12"/>
      <color rgb="FFFF0000"/>
      <name val="Arial Narrow"/>
      <charset val="134"/>
    </font>
    <font>
      <sz val="12"/>
      <color rgb="FFFF0000"/>
      <name val="ArialMT"/>
      <charset val="134"/>
    </font>
    <font>
      <b/>
      <sz val="10"/>
      <color rgb="FF002060"/>
      <name val="Arial"/>
      <charset val="134"/>
    </font>
    <font>
      <b/>
      <i/>
      <sz val="12"/>
      <color rgb="FF00B050"/>
      <name val="Times-Italic"/>
      <charset val="134"/>
    </font>
    <font>
      <i/>
      <sz val="12"/>
      <color rgb="FFFF0000"/>
      <name val="ArialMT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9"/>
      <color rgb="FF000000"/>
      <name val="CambriaMath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2" fillId="24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10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9" borderId="13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3" borderId="0" xfId="0" applyFont="1" applyFill="1"/>
    <xf numFmtId="0" fontId="8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8" fillId="0" borderId="4" xfId="0" applyFont="1" applyBorder="1"/>
    <xf numFmtId="0" fontId="8" fillId="0" borderId="0" xfId="0" applyFont="1" applyBorder="1"/>
    <xf numFmtId="0" fontId="8" fillId="3" borderId="0" xfId="0" applyFont="1" applyFill="1" applyBorder="1"/>
    <xf numFmtId="0" fontId="8" fillId="0" borderId="5" xfId="0" applyFont="1" applyBorder="1"/>
    <xf numFmtId="0" fontId="8" fillId="0" borderId="6" xfId="0" applyFont="1" applyBorder="1"/>
    <xf numFmtId="0" fontId="9" fillId="0" borderId="0" xfId="0" applyFont="1"/>
    <xf numFmtId="0" fontId="0" fillId="0" borderId="7" xfId="0" applyBorder="1"/>
    <xf numFmtId="0" fontId="0" fillId="0" borderId="8" xfId="0" applyBorder="1"/>
    <xf numFmtId="0" fontId="8" fillId="0" borderId="8" xfId="0" applyFont="1" applyBorder="1"/>
    <xf numFmtId="0" fontId="8" fillId="0" borderId="9" xfId="0" applyFont="1" applyBorder="1"/>
    <xf numFmtId="0" fontId="8" fillId="0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10" fillId="0" borderId="0" xfId="0" applyFont="1"/>
    <xf numFmtId="0" fontId="8" fillId="4" borderId="0" xfId="0" applyFont="1" applyFill="1"/>
    <xf numFmtId="2" fontId="0" fillId="0" borderId="0" xfId="0" applyNumberFormat="1"/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1" fillId="0" borderId="0" xfId="0" applyFont="1"/>
    <xf numFmtId="0" fontId="8" fillId="0" borderId="0" xfId="0" applyFont="1" applyFill="1"/>
    <xf numFmtId="0" fontId="8" fillId="0" borderId="0" xfId="0" applyFont="1" quotePrefix="1"/>
    <xf numFmtId="0" fontId="8" fillId="0" borderId="0" xfId="0" applyFont="1" applyAlignment="1" quotePrefix="1">
      <alignment horizontal="right"/>
    </xf>
    <xf numFmtId="0" fontId="8" fillId="0" borderId="0" xfId="0" applyFont="1" applyBorder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7" Type="http://schemas.openxmlformats.org/officeDocument/2006/relationships/image" Target="../media/image11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63047</xdr:colOff>
      <xdr:row>19</xdr:row>
      <xdr:rowOff>86959</xdr:rowOff>
    </xdr:from>
    <xdr:to>
      <xdr:col>24</xdr:col>
      <xdr:colOff>237296</xdr:colOff>
      <xdr:row>44</xdr:row>
      <xdr:rowOff>166086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5225" y="3766820"/>
          <a:ext cx="7580630" cy="4834255"/>
        </a:xfrm>
        <a:prstGeom prst="rect">
          <a:avLst/>
        </a:prstGeom>
      </xdr:spPr>
    </xdr:pic>
    <xdr:clientData/>
  </xdr:twoCellAnchor>
  <xdr:oneCellAnchor>
    <xdr:from>
      <xdr:col>6</xdr:col>
      <xdr:colOff>8255</xdr:colOff>
      <xdr:row>29</xdr:row>
      <xdr:rowOff>41910</xdr:rowOff>
    </xdr:from>
    <xdr:ext cx="873760" cy="805815"/>
    <mc:AlternateContent xmlns:mc="http://schemas.openxmlformats.org/markup-compatibility/2006">
      <mc:Choice xmlns:a14="http://schemas.microsoft.com/office/drawing/2010/main" Requires="a14">
        <xdr:sp>
          <xdr:nvSpPr>
            <xdr:cNvPr id="4" name="TextBox 3"/>
            <xdr:cNvSpPr txBox="1"/>
          </xdr:nvSpPr>
          <xdr:spPr>
            <a:xfrm>
              <a:off x="3711575" y="5619750"/>
              <a:ext cx="873760" cy="805815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/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4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acc>
                          <m:accPr>
                            <m:chr m:val="̅"/>
                            <m:ctrlPr>
                              <a:rPr lang="en-US" sz="14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en-US" sz="14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acc>
                        <m:r>
                          <a:rPr lang="en-US" sz="14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en-US" sz="140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en-US" sz="14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e>
                        </m:acc>
                      </m:num>
                      <m:den>
                        <m:rad>
                          <m:radPr>
                            <m:degHide m:val="on"/>
                            <m:ctrlPr>
                              <a:rPr lang="en-US" sz="14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f>
                              <m:fPr>
                                <m:ctrlPr>
                                  <a:rPr lang="en-US" sz="140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en-US" sz="140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sSub>
                                      <m:sSubPr>
                                        <m:ctrlPr>
                                          <a:rPr lang="en-US" sz="140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4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</a:rPr>
                                          <m:t>𝑠</m:t>
                                        </m:r>
                                      </m:e>
                                      <m:sub>
                                        <m:r>
                                          <a:rPr lang="en-US" sz="14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</a:rPr>
                                          <m:t>1</m:t>
                                        </m:r>
                                      </m:sub>
                                    </m:sSub>
                                  </m:e>
                                  <m:sup>
                                    <m:r>
                                      <a:rPr lang="en-US" sz="14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4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b>
                                    <m:r>
                                      <a:rPr lang="en-US" sz="14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f>
                              <m:fPr>
                                <m:ctrlPr>
                                  <a:rPr lang="en-US" sz="14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en-US" sz="140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sSub>
                                      <m:sSubPr>
                                        <m:ctrlPr>
                                          <a:rPr lang="en-US" sz="140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4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𝑠</m:t>
                                        </m:r>
                                      </m:e>
                                      <m:sub>
                                        <m:r>
                                          <a:rPr lang="en-US" sz="14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b>
                                    </m:sSub>
                                  </m:e>
                                  <m:sup>
                                    <m:r>
                                      <a:rPr lang="en-US" sz="14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4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𝑛</m:t>
                                    </m:r>
                                  </m:e>
                                  <m:sub>
                                    <m:r>
                                      <a:rPr lang="en-US" sz="14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</m:sSub>
                              </m:den>
                            </m:f>
                          </m:e>
                        </m:rad>
                      </m:den>
                    </m:f>
                  </m:oMath>
                </m:oMathPara>
              </a14:m>
              <a:endParaRPr lang="en-US" sz="1400">
                <a:solidFill>
                  <a:srgbClr val="FF0000"/>
                </a:solidFill>
              </a:endParaRPr>
            </a:p>
          </xdr:txBody>
        </xdr:sp>
      </mc:Choice>
      <mc:Fallback>
        <xdr:sp>
          <xdr:nvSpPr>
            <xdr:cNvPr id="4" name="TextBox 3"/>
            <xdr:cNvSpPr txBox="1"/>
          </xdr:nvSpPr>
          <xdr:spPr>
            <a:xfrm>
              <a:off x="3711575" y="5619750"/>
              <a:ext cx="873760" cy="805815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/>
            <a:lstStyle/>
            <a:p>
              <a:r>
                <a:rPr lang="en-US" sz="1400">
                  <a:solidFill>
                    <a:srgbClr val="FF0000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1400" b="0">
                  <a:solidFill>
                    <a:srgbClr val="FF0000"/>
                  </a:solidFill>
                  <a:latin typeface="Cambria Math" panose="02040503050406030204" pitchFamily="18" charset="0"/>
                </a:rPr>
                <a:t>𝑥</a:t>
              </a:r>
              <a:r>
                <a:rPr lang="en-US" sz="140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400" b="0">
                  <a:solidFill>
                    <a:srgbClr val="FF0000"/>
                  </a:solidFill>
                  <a:latin typeface="Cambria Math" panose="02040503050406030204" pitchFamily="18" charset="0"/>
                </a:rPr>
                <a:t>1</a:t>
              </a:r>
              <a:r>
                <a:rPr lang="en-US" sz="1400">
                  <a:solidFill>
                    <a:srgbClr val="FF0000"/>
                  </a:solidFill>
                  <a:latin typeface="Cambria Math" panose="02040503050406030204" pitchFamily="18" charset="0"/>
                </a:rPr>
                <a:t>) ̅</a:t>
              </a:r>
              <a:r>
                <a:rPr lang="en-US" sz="1400" b="0">
                  <a:solidFill>
                    <a:srgbClr val="FF0000"/>
                  </a:solidFill>
                  <a:latin typeface="Cambria Math" panose="02040503050406030204" pitchFamily="18" charset="0"/>
                </a:rPr>
                <a:t>−</a:t>
              </a:r>
              <a:r>
                <a:rPr lang="en-US" sz="14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400" b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en-US" sz="14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400" b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4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 ̅</a:t>
              </a:r>
              <a:r>
                <a:rPr lang="en-US" sz="1400">
                  <a:solidFill>
                    <a:srgbClr val="FF0000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1400">
                  <a:solidFill>
                    <a:srgbClr val="FF0000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1400" b="0">
                  <a:solidFill>
                    <a:srgbClr val="FF0000"/>
                  </a:solidFill>
                  <a:latin typeface="Cambria Math" panose="02040503050406030204" pitchFamily="18" charset="0"/>
                </a:rPr>
                <a:t>𝑠</a:t>
              </a:r>
              <a:r>
                <a:rPr lang="en-US" sz="140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400" b="0">
                  <a:solidFill>
                    <a:srgbClr val="FF0000"/>
                  </a:solidFill>
                  <a:latin typeface="Cambria Math" panose="02040503050406030204" pitchFamily="18" charset="0"/>
                </a:rPr>
                <a:t>1</a:t>
              </a:r>
              <a:r>
                <a:rPr lang="en-US" sz="1400">
                  <a:solidFill>
                    <a:srgbClr val="FF0000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1400" b="0">
                  <a:solidFill>
                    <a:srgbClr val="FF0000"/>
                  </a:solidFill>
                  <a:latin typeface="Cambria Math" panose="02040503050406030204" pitchFamily="18" charset="0"/>
                </a:rPr>
                <a:t>2</a:t>
              </a:r>
              <a:r>
                <a:rPr lang="en-US" sz="1400">
                  <a:solidFill>
                    <a:srgbClr val="FF0000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1400" b="0">
                  <a:solidFill>
                    <a:srgbClr val="FF0000"/>
                  </a:solidFill>
                  <a:latin typeface="Cambria Math" panose="02040503050406030204" pitchFamily="18" charset="0"/>
                </a:rPr>
                <a:t>𝑛</a:t>
              </a:r>
              <a:r>
                <a:rPr lang="en-US" sz="140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400" b="0">
                  <a:solidFill>
                    <a:srgbClr val="FF0000"/>
                  </a:solidFill>
                  <a:latin typeface="Cambria Math" panose="02040503050406030204" pitchFamily="18" charset="0"/>
                </a:rPr>
                <a:t>1</a:t>
              </a:r>
              <a:r>
                <a:rPr lang="en-US" sz="1400" b="0">
                  <a:solidFill>
                    <a:srgbClr val="FF0000"/>
                  </a:solidFill>
                  <a:latin typeface="Cambria Math" panose="02040503050406030204" pitchFamily="18" charset="0"/>
                </a:rPr>
                <a:t>+</a:t>
              </a:r>
              <a:r>
                <a:rPr lang="en-US" sz="1400" b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𝑠</a:t>
              </a:r>
              <a:r>
                <a:rPr lang="en-US" sz="14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400" b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4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n-US" sz="1400" b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4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en-US" sz="1400" b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lang="en-US" sz="14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400" b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endParaRPr lang="en-US" sz="14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twoCellAnchor>
    <xdr:from>
      <xdr:col>18</xdr:col>
      <xdr:colOff>86139</xdr:colOff>
      <xdr:row>24</xdr:row>
      <xdr:rowOff>13252</xdr:rowOff>
    </xdr:from>
    <xdr:to>
      <xdr:col>21</xdr:col>
      <xdr:colOff>404191</xdr:colOff>
      <xdr:row>46</xdr:row>
      <xdr:rowOff>99391</xdr:rowOff>
    </xdr:to>
    <xdr:sp>
      <xdr:nvSpPr>
        <xdr:cNvPr id="3" name="Oval 2"/>
        <xdr:cNvSpPr/>
      </xdr:nvSpPr>
      <xdr:spPr>
        <a:xfrm>
          <a:off x="11241405" y="4638040"/>
          <a:ext cx="2169795" cy="42697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533400</xdr:colOff>
      <xdr:row>4</xdr:row>
      <xdr:rowOff>137161</xdr:rowOff>
    </xdr:from>
    <xdr:to>
      <xdr:col>14</xdr:col>
      <xdr:colOff>19724</xdr:colOff>
      <xdr:row>6</xdr:row>
      <xdr:rowOff>60961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71160" y="967740"/>
          <a:ext cx="3189605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525779</xdr:colOff>
      <xdr:row>6</xdr:row>
      <xdr:rowOff>190500</xdr:rowOff>
    </xdr:from>
    <xdr:to>
      <xdr:col>12</xdr:col>
      <xdr:colOff>9172</xdr:colOff>
      <xdr:row>9</xdr:row>
      <xdr:rowOff>167640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62905" y="1402080"/>
          <a:ext cx="1952625" cy="54864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533400</xdr:colOff>
      <xdr:row>3</xdr:row>
      <xdr:rowOff>32470</xdr:rowOff>
    </xdr:from>
    <xdr:to>
      <xdr:col>21</xdr:col>
      <xdr:colOff>422520</xdr:colOff>
      <xdr:row>10</xdr:row>
      <xdr:rowOff>15675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557260" y="664845"/>
          <a:ext cx="4826635" cy="1323975"/>
        </a:xfrm>
        <a:prstGeom prst="rect">
          <a:avLst/>
        </a:prstGeom>
      </xdr:spPr>
    </xdr:pic>
    <xdr:clientData/>
  </xdr:twoCellAnchor>
  <xdr:twoCellAnchor>
    <xdr:from>
      <xdr:col>13</xdr:col>
      <xdr:colOff>495300</xdr:colOff>
      <xdr:row>5</xdr:row>
      <xdr:rowOff>76200</xdr:rowOff>
    </xdr:from>
    <xdr:to>
      <xdr:col>22</xdr:col>
      <xdr:colOff>167640</xdr:colOff>
      <xdr:row>8</xdr:row>
      <xdr:rowOff>15240</xdr:rowOff>
    </xdr:to>
    <xdr:sp>
      <xdr:nvSpPr>
        <xdr:cNvPr id="5" name="Rectangle 4"/>
        <xdr:cNvSpPr/>
      </xdr:nvSpPr>
      <xdr:spPr>
        <a:xfrm>
          <a:off x="8519160" y="1097280"/>
          <a:ext cx="5227320" cy="5105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</xdr:colOff>
      <xdr:row>12</xdr:row>
      <xdr:rowOff>160020</xdr:rowOff>
    </xdr:from>
    <xdr:to>
      <xdr:col>3</xdr:col>
      <xdr:colOff>520700</xdr:colOff>
      <xdr:row>15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5320" y="2537460"/>
          <a:ext cx="1717040" cy="510540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18</xdr:col>
      <xdr:colOff>602698</xdr:colOff>
      <xdr:row>2</xdr:row>
      <xdr:rowOff>22860</xdr:rowOff>
    </xdr:from>
    <xdr:to>
      <xdr:col>23</xdr:col>
      <xdr:colOff>345263</xdr:colOff>
      <xdr:row>28</xdr:row>
      <xdr:rowOff>31326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712575" y="464820"/>
          <a:ext cx="2828290" cy="5022215"/>
        </a:xfrm>
        <a:prstGeom prst="rect">
          <a:avLst/>
        </a:prstGeom>
      </xdr:spPr>
    </xdr:pic>
    <xdr:clientData/>
  </xdr:twoCellAnchor>
  <xdr:twoCellAnchor editAs="oneCell">
    <xdr:from>
      <xdr:col>1</xdr:col>
      <xdr:colOff>7621</xdr:colOff>
      <xdr:row>34</xdr:row>
      <xdr:rowOff>106681</xdr:rowOff>
    </xdr:from>
    <xdr:to>
      <xdr:col>4</xdr:col>
      <xdr:colOff>166427</xdr:colOff>
      <xdr:row>37</xdr:row>
      <xdr:rowOff>83821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4840" y="6707505"/>
          <a:ext cx="2010410" cy="548640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1</xdr:col>
      <xdr:colOff>274320</xdr:colOff>
      <xdr:row>38</xdr:row>
      <xdr:rowOff>56399</xdr:rowOff>
    </xdr:from>
    <xdr:to>
      <xdr:col>3</xdr:col>
      <xdr:colOff>510540</xdr:colOff>
      <xdr:row>41</xdr:row>
      <xdr:rowOff>66755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91540" y="7418705"/>
          <a:ext cx="1470660" cy="582295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548641</xdr:colOff>
      <xdr:row>43</xdr:row>
      <xdr:rowOff>137160</xdr:rowOff>
    </xdr:from>
    <xdr:to>
      <xdr:col>5</xdr:col>
      <xdr:colOff>535827</xdr:colOff>
      <xdr:row>47</xdr:row>
      <xdr:rowOff>83819</xdr:rowOff>
    </xdr:to>
    <xdr:pic>
      <xdr:nvPicPr>
        <xdr:cNvPr id="6" name="Picture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48640" y="8452485"/>
          <a:ext cx="3072765" cy="708025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541020</xdr:colOff>
      <xdr:row>48</xdr:row>
      <xdr:rowOff>53340</xdr:rowOff>
    </xdr:from>
    <xdr:to>
      <xdr:col>3</xdr:col>
      <xdr:colOff>259080</xdr:colOff>
      <xdr:row>51</xdr:row>
      <xdr:rowOff>108661</xdr:rowOff>
    </xdr:to>
    <xdr:pic>
      <xdr:nvPicPr>
        <xdr:cNvPr id="7" name="Picture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41020" y="9321165"/>
          <a:ext cx="1569720" cy="626745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525781</xdr:colOff>
      <xdr:row>52</xdr:row>
      <xdr:rowOff>106681</xdr:rowOff>
    </xdr:from>
    <xdr:to>
      <xdr:col>2</xdr:col>
      <xdr:colOff>213361</xdr:colOff>
      <xdr:row>56</xdr:row>
      <xdr:rowOff>3973</xdr:rowOff>
    </xdr:to>
    <xdr:pic>
      <xdr:nvPicPr>
        <xdr:cNvPr id="8" name="Picture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25780" y="10136505"/>
          <a:ext cx="922020" cy="659130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13</xdr:col>
      <xdr:colOff>45720</xdr:colOff>
      <xdr:row>34</xdr:row>
      <xdr:rowOff>152400</xdr:rowOff>
    </xdr:from>
    <xdr:to>
      <xdr:col>15</xdr:col>
      <xdr:colOff>528320</xdr:colOff>
      <xdr:row>37</xdr:row>
      <xdr:rowOff>68580</xdr:rowOff>
    </xdr:to>
    <xdr:pic>
      <xdr:nvPicPr>
        <xdr:cNvPr id="9" name="Picture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69580" y="6753225"/>
          <a:ext cx="1717040" cy="487680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="115" zoomScaleNormal="115" topLeftCell="A5" workbookViewId="0">
      <selection activeCell="I45" sqref="I45"/>
    </sheetView>
  </sheetViews>
  <sheetFormatPr defaultColWidth="9" defaultRowHeight="14.4"/>
  <cols>
    <col min="10" max="10" width="9.66666666666667" customWidth="1"/>
  </cols>
  <sheetData>
    <row r="1" s="1" customFormat="1" ht="17.4" spans="1:1">
      <c r="A1" s="3" t="s">
        <v>0</v>
      </c>
    </row>
    <row r="2" s="1" customFormat="1" ht="17.4" spans="1:1">
      <c r="A2" s="3"/>
    </row>
    <row r="3" s="2" customFormat="1" ht="15" spans="1:1">
      <c r="A3" s="4" t="s">
        <v>1</v>
      </c>
    </row>
    <row r="4" ht="15" spans="1:1">
      <c r="A4" s="5" t="s">
        <v>2</v>
      </c>
    </row>
    <row r="5" ht="15" spans="1:5">
      <c r="A5" s="9" t="s">
        <v>3</v>
      </c>
      <c r="E5" s="9"/>
    </row>
    <row r="6" ht="15" spans="1:1">
      <c r="A6" s="5" t="s">
        <v>4</v>
      </c>
    </row>
    <row r="7" ht="15" spans="1:1">
      <c r="A7" s="35" t="s">
        <v>5</v>
      </c>
    </row>
    <row r="8" ht="15" spans="1:1">
      <c r="A8" s="5" t="s">
        <v>6</v>
      </c>
    </row>
    <row r="9" ht="15" spans="1:1">
      <c r="A9" s="35" t="s">
        <v>7</v>
      </c>
    </row>
    <row r="10" ht="15" spans="1:1">
      <c r="A10" s="5" t="s">
        <v>8</v>
      </c>
    </row>
    <row r="11" ht="15" spans="1:1">
      <c r="A11" s="5" t="s">
        <v>9</v>
      </c>
    </row>
    <row r="12" ht="15" spans="1:1">
      <c r="A12" s="9" t="s">
        <v>10</v>
      </c>
    </row>
    <row r="13" ht="15" spans="1:1">
      <c r="A13" s="5" t="s">
        <v>11</v>
      </c>
    </row>
    <row r="14" ht="15" spans="1:9">
      <c r="A14" s="9" t="s">
        <v>12</v>
      </c>
      <c r="D14" s="31" t="s">
        <v>13</v>
      </c>
      <c r="E14" s="31"/>
      <c r="F14" s="31"/>
      <c r="G14" s="31"/>
      <c r="H14" s="31"/>
      <c r="I14" s="31"/>
    </row>
    <row r="15" ht="15" spans="1:9">
      <c r="A15" s="9" t="s">
        <v>14</v>
      </c>
      <c r="D15" s="31"/>
      <c r="E15" s="31"/>
      <c r="F15" s="31"/>
      <c r="G15" s="31"/>
      <c r="H15" s="31"/>
      <c r="I15" s="31"/>
    </row>
    <row r="16" ht="15" spans="1:9">
      <c r="A16" s="9"/>
      <c r="D16" s="31"/>
      <c r="E16" s="31"/>
      <c r="F16" s="31"/>
      <c r="G16" s="31"/>
      <c r="H16" s="31"/>
      <c r="I16" s="31"/>
    </row>
    <row r="17" s="2" customFormat="1" ht="15" spans="1:1">
      <c r="A17" s="4" t="s">
        <v>15</v>
      </c>
    </row>
    <row r="18" ht="15" spans="1:1">
      <c r="A18" s="5" t="s">
        <v>16</v>
      </c>
    </row>
    <row r="19" ht="15" spans="1:1">
      <c r="A19" s="5" t="s">
        <v>17</v>
      </c>
    </row>
    <row r="21" ht="15" spans="1:5">
      <c r="A21" s="32" t="s">
        <v>18</v>
      </c>
      <c r="B21" s="32" t="s">
        <v>19</v>
      </c>
      <c r="E21" s="9" t="s">
        <v>20</v>
      </c>
    </row>
    <row r="22" ht="15" spans="1:9">
      <c r="A22" s="6">
        <v>13340</v>
      </c>
      <c r="B22" s="6">
        <v>17556</v>
      </c>
      <c r="F22" s="9" t="s">
        <v>21</v>
      </c>
      <c r="G22" s="9"/>
      <c r="H22" s="9"/>
      <c r="I22" s="9"/>
    </row>
    <row r="23" ht="15" spans="1:9">
      <c r="A23" s="6">
        <v>12760</v>
      </c>
      <c r="B23" s="6">
        <v>17160</v>
      </c>
      <c r="F23" s="9" t="s">
        <v>22</v>
      </c>
      <c r="G23" s="9"/>
      <c r="H23" s="9"/>
      <c r="I23" s="9"/>
    </row>
    <row r="24" ht="15" spans="1:9">
      <c r="A24" s="6">
        <v>13002</v>
      </c>
      <c r="B24" s="6">
        <v>17808</v>
      </c>
      <c r="F24" s="9" t="s">
        <v>23</v>
      </c>
      <c r="G24" s="9"/>
      <c r="H24" s="9"/>
      <c r="I24" s="9"/>
    </row>
    <row r="25" ht="15" spans="1:9">
      <c r="A25" s="6">
        <v>13524</v>
      </c>
      <c r="B25" s="6">
        <v>18012</v>
      </c>
      <c r="F25" s="9"/>
      <c r="G25" s="9"/>
      <c r="H25" s="9"/>
      <c r="I25" s="9"/>
    </row>
    <row r="26" ht="15" spans="1:9">
      <c r="A26" s="6">
        <v>13754</v>
      </c>
      <c r="B26" s="6">
        <v>18200</v>
      </c>
      <c r="E26" s="9" t="s">
        <v>24</v>
      </c>
      <c r="F26" s="9"/>
      <c r="G26" s="9"/>
      <c r="H26" s="9"/>
      <c r="I26" s="9"/>
    </row>
    <row r="27" ht="15" spans="1:9">
      <c r="A27" s="6">
        <v>13318</v>
      </c>
      <c r="B27" s="6">
        <v>17936</v>
      </c>
      <c r="E27" s="9"/>
      <c r="F27" s="9" t="s">
        <v>25</v>
      </c>
      <c r="G27" s="9"/>
      <c r="H27" s="9"/>
      <c r="I27" s="9"/>
    </row>
    <row r="28" ht="15" spans="1:9">
      <c r="A28" s="6">
        <v>13432</v>
      </c>
      <c r="B28" s="6">
        <v>18450</v>
      </c>
      <c r="E28" s="9"/>
      <c r="F28" s="9" t="s">
        <v>26</v>
      </c>
      <c r="G28" s="9"/>
      <c r="H28" s="9"/>
      <c r="I28" s="9"/>
    </row>
    <row r="29" ht="15" spans="1:9">
      <c r="A29" s="6">
        <v>14208</v>
      </c>
      <c r="B29" s="6">
        <v>19398</v>
      </c>
      <c r="E29" s="9" t="s">
        <v>27</v>
      </c>
      <c r="F29" s="9"/>
      <c r="G29" s="9"/>
      <c r="H29" s="9"/>
      <c r="I29" s="9"/>
    </row>
    <row r="30" ht="15" spans="1:9">
      <c r="A30" s="6">
        <v>13224</v>
      </c>
      <c r="B30" s="6">
        <v>17612</v>
      </c>
      <c r="E30" s="9"/>
      <c r="F30" s="9"/>
      <c r="G30" s="9"/>
      <c r="H30" s="9"/>
      <c r="I30" s="9"/>
    </row>
    <row r="31" ht="15" spans="1:9">
      <c r="A31" s="6">
        <v>13178</v>
      </c>
      <c r="B31" s="6">
        <v>17956</v>
      </c>
      <c r="C31" s="9" t="s">
        <v>28</v>
      </c>
      <c r="E31" s="9"/>
      <c r="F31" s="9" t="s">
        <v>29</v>
      </c>
      <c r="G31" s="9"/>
      <c r="H31" s="9"/>
      <c r="I31" s="11">
        <f>(A32-B32)/SQRT(A34/10+B34/10)</f>
        <v>-20.1983281535379</v>
      </c>
    </row>
    <row r="32" ht="15" spans="1:9">
      <c r="A32" s="9">
        <f>AVERAGE(A22:A31)</f>
        <v>13374</v>
      </c>
      <c r="B32" s="9">
        <f>AVERAGE(B22:B31)</f>
        <v>18008.8</v>
      </c>
      <c r="C32" s="9" t="s">
        <v>30</v>
      </c>
      <c r="E32" s="9"/>
      <c r="F32" s="9"/>
      <c r="G32" s="9"/>
      <c r="H32" s="9"/>
      <c r="I32" s="9"/>
    </row>
    <row r="33" ht="15" spans="1:9">
      <c r="A33" s="9">
        <f>_xlfn.STDEV.S(A22:A31)</f>
        <v>400.88901207192</v>
      </c>
      <c r="B33" s="9">
        <f>_xlfn.STDEV.S(B22:B31)</f>
        <v>604.836947725032</v>
      </c>
      <c r="C33" s="9" t="s">
        <v>31</v>
      </c>
      <c r="E33" s="9"/>
      <c r="F33" s="9"/>
      <c r="G33" s="9"/>
      <c r="H33" s="9"/>
      <c r="I33" s="9"/>
    </row>
    <row r="34" ht="15" spans="1:11">
      <c r="A34" s="9">
        <f>A33^2</f>
        <v>160712</v>
      </c>
      <c r="B34" s="9">
        <f>B33^2</f>
        <v>365827.733333333</v>
      </c>
      <c r="C34" s="9" t="s">
        <v>32</v>
      </c>
      <c r="D34" s="9"/>
      <c r="E34" s="9" t="s">
        <v>33</v>
      </c>
      <c r="F34" s="9"/>
      <c r="G34" s="9"/>
      <c r="H34" s="9"/>
      <c r="I34" s="9"/>
      <c r="J34" s="9"/>
      <c r="K34" s="9"/>
    </row>
    <row r="35" ht="15" spans="4:11">
      <c r="D35" s="9"/>
      <c r="E35" s="9"/>
      <c r="F35" s="9" t="s">
        <v>34</v>
      </c>
      <c r="G35" s="9"/>
      <c r="H35" s="9"/>
      <c r="I35" s="9"/>
      <c r="K35" s="9"/>
    </row>
    <row r="36" ht="15" spans="5:11">
      <c r="E36" s="9"/>
      <c r="F36" s="36" t="s">
        <v>35</v>
      </c>
      <c r="G36" s="9">
        <f>_xlfn.T.INV.2T(0.05,15)</f>
        <v>2.13144954555977</v>
      </c>
      <c r="I36" s="9"/>
      <c r="K36" s="9"/>
    </row>
    <row r="37" ht="15" spans="5:11">
      <c r="E37" s="9"/>
      <c r="F37" s="9"/>
      <c r="I37" s="9"/>
      <c r="J37" s="9"/>
      <c r="K37" s="9"/>
    </row>
    <row r="38" ht="15" spans="5:11">
      <c r="E38" s="9"/>
      <c r="F38" s="9"/>
      <c r="G38" s="33" t="s">
        <v>36</v>
      </c>
      <c r="H38" s="33"/>
      <c r="I38" s="9"/>
      <c r="J38" s="9"/>
      <c r="K38" s="9"/>
    </row>
    <row r="39" ht="15" spans="5:11">
      <c r="E39" s="9"/>
      <c r="F39" s="9"/>
      <c r="G39" s="33" t="s">
        <v>37</v>
      </c>
      <c r="H39" s="33">
        <f>(A34/10+B34/10)^2/((A34/10)^2/9+(B34/10)^2/9)</f>
        <v>15.6283586252643</v>
      </c>
      <c r="I39" s="9"/>
      <c r="J39" s="9"/>
      <c r="K39" s="9"/>
    </row>
    <row r="40" ht="15" spans="5:11">
      <c r="E40" s="9" t="s">
        <v>38</v>
      </c>
      <c r="F40" s="9"/>
      <c r="G40" s="9"/>
      <c r="H40" s="9"/>
      <c r="I40" s="9"/>
      <c r="J40" s="9"/>
      <c r="K40" s="9"/>
    </row>
    <row r="41" ht="15" spans="5:11">
      <c r="E41" s="9"/>
      <c r="F41" s="9" t="s">
        <v>39</v>
      </c>
      <c r="G41" s="9"/>
      <c r="H41" s="9"/>
      <c r="I41" s="9"/>
      <c r="J41" s="9"/>
      <c r="K41" s="9"/>
    </row>
    <row r="42" ht="15" spans="5:11">
      <c r="E42" s="9"/>
      <c r="F42" s="9" t="s">
        <v>40</v>
      </c>
      <c r="G42" s="9"/>
      <c r="H42" s="9"/>
      <c r="I42" s="9"/>
      <c r="J42" s="9"/>
      <c r="K42" s="9"/>
    </row>
    <row r="43" ht="15" spans="8:11">
      <c r="H43" s="9"/>
      <c r="I43" s="9"/>
      <c r="J43" s="9"/>
      <c r="K43" s="9"/>
    </row>
    <row r="44" ht="15" spans="5:11">
      <c r="E44" s="34" t="s">
        <v>41</v>
      </c>
      <c r="F44" s="9">
        <f>A32-B32-G36*SQRT(A34/10+B34/10)</f>
        <v>-5123.89208121911</v>
      </c>
      <c r="G44" s="9">
        <f>A32-B32+G36*SQRT(A34/10+B34/10)</f>
        <v>-4145.70791878089</v>
      </c>
      <c r="H44" s="9"/>
      <c r="I44" s="9"/>
      <c r="J44" s="9"/>
      <c r="K44" s="9"/>
    </row>
    <row r="45" ht="15" spans="6:7">
      <c r="F45" s="10" t="s">
        <v>42</v>
      </c>
      <c r="G45" s="9" t="s">
        <v>43</v>
      </c>
    </row>
  </sheetData>
  <mergeCells count="1">
    <mergeCell ref="D14:I15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D40" sqref="D40"/>
    </sheetView>
  </sheetViews>
  <sheetFormatPr defaultColWidth="9" defaultRowHeight="14.4"/>
  <sheetData>
    <row r="1" s="1" customFormat="1" ht="17.4" spans="1:1">
      <c r="A1" s="3" t="s">
        <v>44</v>
      </c>
    </row>
    <row r="2" s="1" customFormat="1" ht="17.4" spans="1:1">
      <c r="A2" s="3"/>
    </row>
    <row r="3" s="2" customFormat="1" ht="15" spans="1:1">
      <c r="A3" s="4" t="s">
        <v>45</v>
      </c>
    </row>
    <row r="4" ht="15.6" spans="1:6">
      <c r="A4" s="5" t="s">
        <v>46</v>
      </c>
      <c r="F4" s="28"/>
    </row>
    <row r="5" ht="15" spans="1:1">
      <c r="A5" s="5" t="s">
        <v>47</v>
      </c>
    </row>
    <row r="6" ht="15" spans="1:8">
      <c r="A6" s="9" t="s">
        <v>48</v>
      </c>
      <c r="B6" s="9">
        <v>0</v>
      </c>
      <c r="C6" s="9">
        <v>1</v>
      </c>
      <c r="D6" s="9">
        <v>2</v>
      </c>
      <c r="E6" s="9">
        <v>3</v>
      </c>
      <c r="F6" s="9">
        <v>4</v>
      </c>
      <c r="G6" s="9">
        <v>5</v>
      </c>
      <c r="H6" s="9"/>
    </row>
    <row r="7" ht="15" spans="1:8">
      <c r="A7" s="9" t="s">
        <v>49</v>
      </c>
      <c r="B7" s="9">
        <v>117</v>
      </c>
      <c r="C7" s="9">
        <f>MOD((43*B7+0),1000)</f>
        <v>31</v>
      </c>
      <c r="D7" s="9">
        <f t="shared" ref="D7:G7" si="0">MOD((43*C7+0),1000)</f>
        <v>333</v>
      </c>
      <c r="E7" s="9">
        <f t="shared" si="0"/>
        <v>319</v>
      </c>
      <c r="F7" s="9">
        <f t="shared" si="0"/>
        <v>717</v>
      </c>
      <c r="G7" s="9">
        <f t="shared" si="0"/>
        <v>831</v>
      </c>
      <c r="H7" s="9"/>
    </row>
    <row r="8" ht="15" customHeight="1" spans="1:9">
      <c r="A8" s="9" t="s">
        <v>50</v>
      </c>
      <c r="B8" s="9">
        <f>B7/1000</f>
        <v>0.117</v>
      </c>
      <c r="C8" s="9">
        <f t="shared" ref="C8:G8" si="1">C7/1000</f>
        <v>0.031</v>
      </c>
      <c r="D8" s="9">
        <f t="shared" si="1"/>
        <v>0.333</v>
      </c>
      <c r="E8" s="9">
        <f t="shared" si="1"/>
        <v>0.319</v>
      </c>
      <c r="F8" s="9">
        <f t="shared" si="1"/>
        <v>0.717</v>
      </c>
      <c r="G8" s="9">
        <f t="shared" si="1"/>
        <v>0.831</v>
      </c>
      <c r="H8" s="9"/>
      <c r="I8" s="30"/>
    </row>
    <row r="9" ht="15" spans="1:1">
      <c r="A9" s="5" t="s">
        <v>51</v>
      </c>
    </row>
    <row r="10" ht="15" spans="1:7">
      <c r="A10" s="9" t="s">
        <v>48</v>
      </c>
      <c r="B10" s="9">
        <v>0</v>
      </c>
      <c r="C10" s="9">
        <v>1</v>
      </c>
      <c r="D10" s="9">
        <v>2</v>
      </c>
      <c r="E10" s="9">
        <v>3</v>
      </c>
      <c r="F10" s="9">
        <v>4</v>
      </c>
      <c r="G10" s="9">
        <v>5</v>
      </c>
    </row>
    <row r="11" ht="15" spans="1:7">
      <c r="A11" s="9" t="s">
        <v>49</v>
      </c>
      <c r="B11" s="9">
        <v>37</v>
      </c>
      <c r="C11" s="9">
        <f>MOD((7*B11+29),100)</f>
        <v>88</v>
      </c>
      <c r="D11" s="9">
        <f t="shared" ref="D11:G11" si="2">MOD((7*C11+29),100)</f>
        <v>45</v>
      </c>
      <c r="E11" s="9">
        <f t="shared" si="2"/>
        <v>44</v>
      </c>
      <c r="F11" s="9">
        <f t="shared" si="2"/>
        <v>37</v>
      </c>
      <c r="G11" s="9">
        <f t="shared" si="2"/>
        <v>88</v>
      </c>
    </row>
    <row r="12" ht="15" spans="1:7">
      <c r="A12" s="9" t="s">
        <v>50</v>
      </c>
      <c r="B12" s="9">
        <f>B11/100</f>
        <v>0.37</v>
      </c>
      <c r="C12" s="9">
        <f t="shared" ref="C12:G12" si="3">C11/100</f>
        <v>0.88</v>
      </c>
      <c r="D12" s="9">
        <f t="shared" si="3"/>
        <v>0.45</v>
      </c>
      <c r="E12" s="9">
        <f t="shared" si="3"/>
        <v>0.44</v>
      </c>
      <c r="F12" s="9">
        <f t="shared" si="3"/>
        <v>0.37</v>
      </c>
      <c r="G12" s="9">
        <f t="shared" si="3"/>
        <v>0.88</v>
      </c>
    </row>
    <row r="13" ht="15" spans="1:1">
      <c r="A13" s="5"/>
    </row>
    <row r="14" s="2" customFormat="1" ht="15" spans="1:1">
      <c r="A14" s="4" t="s">
        <v>52</v>
      </c>
    </row>
    <row r="15" ht="15.6" spans="1:6">
      <c r="A15" s="5" t="s">
        <v>53</v>
      </c>
      <c r="F15" s="28"/>
    </row>
    <row r="16" ht="15" spans="1:1">
      <c r="A16" s="5" t="s">
        <v>54</v>
      </c>
    </row>
    <row r="17" ht="15" spans="1:7">
      <c r="A17" s="9" t="s">
        <v>48</v>
      </c>
      <c r="B17" s="29">
        <v>0</v>
      </c>
      <c r="C17" s="29">
        <v>1</v>
      </c>
      <c r="D17" s="29">
        <v>2</v>
      </c>
      <c r="E17" s="29">
        <v>3</v>
      </c>
      <c r="F17" s="9">
        <v>4</v>
      </c>
      <c r="G17" s="9">
        <v>5</v>
      </c>
    </row>
    <row r="18" ht="15" spans="1:7">
      <c r="A18" s="9" t="s">
        <v>49</v>
      </c>
      <c r="B18" s="29">
        <v>7</v>
      </c>
      <c r="C18" s="29">
        <f>MOD((11*B18+0),16)</f>
        <v>13</v>
      </c>
      <c r="D18" s="29">
        <f t="shared" ref="D18:G18" si="4">MOD((11*C18+0),16)</f>
        <v>15</v>
      </c>
      <c r="E18" s="29">
        <f t="shared" si="4"/>
        <v>5</v>
      </c>
      <c r="F18" s="9">
        <f t="shared" si="4"/>
        <v>7</v>
      </c>
      <c r="G18" s="9">
        <f t="shared" si="4"/>
        <v>13</v>
      </c>
    </row>
    <row r="19" ht="15" spans="1:9">
      <c r="A19" s="9" t="s">
        <v>50</v>
      </c>
      <c r="B19" s="29">
        <f>B18/16</f>
        <v>0.4375</v>
      </c>
      <c r="C19" s="29">
        <f t="shared" ref="C19:G19" si="5">C18/16</f>
        <v>0.8125</v>
      </c>
      <c r="D19" s="29">
        <f t="shared" si="5"/>
        <v>0.9375</v>
      </c>
      <c r="E19" s="29">
        <f t="shared" si="5"/>
        <v>0.3125</v>
      </c>
      <c r="F19" s="9">
        <f t="shared" si="5"/>
        <v>0.4375</v>
      </c>
      <c r="G19" s="9">
        <f t="shared" si="5"/>
        <v>0.8125</v>
      </c>
      <c r="I19" s="9" t="s">
        <v>55</v>
      </c>
    </row>
    <row r="20" ht="15" spans="1:1">
      <c r="A20" s="5" t="s">
        <v>56</v>
      </c>
    </row>
    <row r="21" ht="15" spans="1:7">
      <c r="A21" s="9" t="s">
        <v>48</v>
      </c>
      <c r="B21" s="29">
        <v>0</v>
      </c>
      <c r="C21" s="9">
        <v>1</v>
      </c>
      <c r="D21" s="9">
        <v>2</v>
      </c>
      <c r="E21" s="9">
        <v>3</v>
      </c>
      <c r="F21" s="9">
        <v>4</v>
      </c>
      <c r="G21" s="9">
        <v>5</v>
      </c>
    </row>
    <row r="22" ht="15" spans="1:7">
      <c r="A22" s="9" t="s">
        <v>49</v>
      </c>
      <c r="B22" s="29">
        <v>8</v>
      </c>
      <c r="C22" s="9">
        <f>MOD((11*B22+0),16)</f>
        <v>8</v>
      </c>
      <c r="D22" s="9">
        <f t="shared" ref="D22:G22" si="6">MOD((11*C22+0),16)</f>
        <v>8</v>
      </c>
      <c r="E22" s="9">
        <f t="shared" si="6"/>
        <v>8</v>
      </c>
      <c r="F22" s="9">
        <f t="shared" si="6"/>
        <v>8</v>
      </c>
      <c r="G22" s="9">
        <f t="shared" si="6"/>
        <v>8</v>
      </c>
    </row>
    <row r="23" ht="15" spans="1:9">
      <c r="A23" s="9" t="s">
        <v>50</v>
      </c>
      <c r="B23" s="29">
        <f>B22/16</f>
        <v>0.5</v>
      </c>
      <c r="C23" s="9">
        <f t="shared" ref="C23:G23" si="7">C22/16</f>
        <v>0.5</v>
      </c>
      <c r="D23" s="9">
        <f t="shared" si="7"/>
        <v>0.5</v>
      </c>
      <c r="E23" s="9">
        <f t="shared" si="7"/>
        <v>0.5</v>
      </c>
      <c r="F23" s="9">
        <f t="shared" si="7"/>
        <v>0.5</v>
      </c>
      <c r="G23" s="9">
        <f t="shared" si="7"/>
        <v>0.5</v>
      </c>
      <c r="I23" s="9" t="s">
        <v>57</v>
      </c>
    </row>
    <row r="24" ht="15" spans="1:1">
      <c r="A24" s="5" t="s">
        <v>58</v>
      </c>
    </row>
    <row r="25" ht="15" spans="1:7">
      <c r="A25" s="9" t="s">
        <v>48</v>
      </c>
      <c r="B25" s="29">
        <v>0</v>
      </c>
      <c r="C25" s="29">
        <v>1</v>
      </c>
      <c r="D25" s="9">
        <v>2</v>
      </c>
      <c r="E25" s="9">
        <v>3</v>
      </c>
      <c r="F25" s="9">
        <v>4</v>
      </c>
      <c r="G25" s="9">
        <v>5</v>
      </c>
    </row>
    <row r="26" ht="15" spans="1:7">
      <c r="A26" s="9" t="s">
        <v>49</v>
      </c>
      <c r="B26" s="29">
        <v>7</v>
      </c>
      <c r="C26" s="29">
        <f>MOD((7*B26+0),16)</f>
        <v>1</v>
      </c>
      <c r="D26" s="9">
        <f t="shared" ref="D26:G26" si="8">MOD((7*C26+0),16)</f>
        <v>7</v>
      </c>
      <c r="E26" s="9">
        <f t="shared" si="8"/>
        <v>1</v>
      </c>
      <c r="F26" s="9">
        <f t="shared" si="8"/>
        <v>7</v>
      </c>
      <c r="G26" s="9">
        <f t="shared" si="8"/>
        <v>1</v>
      </c>
    </row>
    <row r="27" ht="15" spans="1:9">
      <c r="A27" s="9" t="s">
        <v>50</v>
      </c>
      <c r="B27" s="29">
        <f>B26/16</f>
        <v>0.4375</v>
      </c>
      <c r="C27" s="29">
        <f t="shared" ref="C27:G27" si="9">C26/16</f>
        <v>0.0625</v>
      </c>
      <c r="D27" s="9">
        <f t="shared" si="9"/>
        <v>0.4375</v>
      </c>
      <c r="E27" s="9">
        <f t="shared" si="9"/>
        <v>0.0625</v>
      </c>
      <c r="F27" s="9">
        <f t="shared" si="9"/>
        <v>0.4375</v>
      </c>
      <c r="G27" s="9">
        <f t="shared" si="9"/>
        <v>0.0625</v>
      </c>
      <c r="I27" s="9" t="s">
        <v>59</v>
      </c>
    </row>
    <row r="28" ht="15" spans="1:1">
      <c r="A28" s="5" t="s">
        <v>60</v>
      </c>
    </row>
    <row r="29" ht="15" spans="1:7">
      <c r="A29" s="9" t="s">
        <v>48</v>
      </c>
      <c r="B29" s="29">
        <v>0</v>
      </c>
      <c r="C29" s="9">
        <v>1</v>
      </c>
      <c r="D29" s="9">
        <v>2</v>
      </c>
      <c r="E29" s="9">
        <v>3</v>
      </c>
      <c r="F29" s="9">
        <v>4</v>
      </c>
      <c r="G29" s="9">
        <v>5</v>
      </c>
    </row>
    <row r="30" ht="15" spans="1:7">
      <c r="A30" s="9" t="s">
        <v>49</v>
      </c>
      <c r="B30" s="29">
        <v>8</v>
      </c>
      <c r="C30" s="9">
        <f>MOD((7*B30+0),16)</f>
        <v>8</v>
      </c>
      <c r="D30" s="9">
        <f t="shared" ref="D30:G30" si="10">MOD((7*C30+0),16)</f>
        <v>8</v>
      </c>
      <c r="E30" s="9">
        <f t="shared" si="10"/>
        <v>8</v>
      </c>
      <c r="F30" s="9">
        <f t="shared" si="10"/>
        <v>8</v>
      </c>
      <c r="G30" s="9">
        <f t="shared" si="10"/>
        <v>8</v>
      </c>
    </row>
    <row r="31" ht="15" spans="1:9">
      <c r="A31" s="9" t="s">
        <v>50</v>
      </c>
      <c r="B31" s="29">
        <f>B30/16</f>
        <v>0.5</v>
      </c>
      <c r="C31" s="9">
        <f t="shared" ref="C31:G31" si="11">C30/16</f>
        <v>0.5</v>
      </c>
      <c r="D31" s="9">
        <f t="shared" si="11"/>
        <v>0.5</v>
      </c>
      <c r="E31" s="9">
        <f t="shared" si="11"/>
        <v>0.5</v>
      </c>
      <c r="F31" s="9">
        <f t="shared" si="11"/>
        <v>0.5</v>
      </c>
      <c r="G31" s="9">
        <f t="shared" si="11"/>
        <v>0.5</v>
      </c>
      <c r="I31" s="9" t="s">
        <v>57</v>
      </c>
    </row>
    <row r="32" ht="15" spans="1:1">
      <c r="A32" s="5" t="s">
        <v>61</v>
      </c>
    </row>
    <row r="33" ht="15" spans="1:1">
      <c r="A33" s="5" t="s">
        <v>62</v>
      </c>
    </row>
    <row r="34" ht="15" spans="1:1">
      <c r="A34" s="5"/>
    </row>
    <row r="35" s="2" customFormat="1" ht="15" spans="1:1">
      <c r="A35" s="4" t="s">
        <v>63</v>
      </c>
    </row>
    <row r="36" ht="15" spans="1:1">
      <c r="A36" s="9" t="s">
        <v>64</v>
      </c>
    </row>
  </sheetData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73"/>
  <sheetViews>
    <sheetView workbookViewId="0">
      <selection activeCell="F40" sqref="F40"/>
    </sheetView>
  </sheetViews>
  <sheetFormatPr defaultColWidth="9" defaultRowHeight="14.4"/>
  <sheetData>
    <row r="1" s="1" customFormat="1" ht="17.4" spans="1:1">
      <c r="A1" s="3" t="s">
        <v>65</v>
      </c>
    </row>
    <row r="2" s="1" customFormat="1" ht="17.4" spans="1:1">
      <c r="A2" s="3"/>
    </row>
    <row r="3" s="2" customFormat="1" ht="15" spans="1:1">
      <c r="A3" s="4" t="s">
        <v>66</v>
      </c>
    </row>
    <row r="4" ht="15" spans="1:1">
      <c r="A4" s="5" t="s">
        <v>67</v>
      </c>
    </row>
    <row r="5" ht="15" spans="1:10">
      <c r="A5" s="6">
        <v>0.44</v>
      </c>
      <c r="B5" s="6">
        <v>0.65</v>
      </c>
      <c r="C5" s="6">
        <v>0.13</v>
      </c>
      <c r="D5" s="6">
        <v>0.92</v>
      </c>
      <c r="E5" s="6">
        <v>0.72</v>
      </c>
      <c r="F5" s="6">
        <v>0.24</v>
      </c>
      <c r="G5" s="6">
        <v>0.56</v>
      </c>
      <c r="H5" s="6">
        <v>0.91</v>
      </c>
      <c r="I5" s="6">
        <v>0.43</v>
      </c>
      <c r="J5" s="6">
        <v>0.58</v>
      </c>
    </row>
    <row r="6" ht="15" spans="1:5">
      <c r="A6" s="6">
        <v>0.26</v>
      </c>
      <c r="B6" s="6">
        <v>0.39</v>
      </c>
      <c r="C6" s="6">
        <v>0.34</v>
      </c>
      <c r="D6" s="6">
        <v>0.17</v>
      </c>
      <c r="E6" s="6">
        <v>0.05</v>
      </c>
    </row>
    <row r="7" ht="15" spans="1:1">
      <c r="A7" s="5" t="s">
        <v>68</v>
      </c>
    </row>
    <row r="8" ht="15" spans="1:1">
      <c r="A8" s="5" t="s">
        <v>69</v>
      </c>
    </row>
    <row r="9" ht="15.6" spans="1:1">
      <c r="A9" s="7" t="s">
        <v>70</v>
      </c>
    </row>
    <row r="10" ht="15.6" spans="1:1">
      <c r="A10" s="7" t="s">
        <v>71</v>
      </c>
    </row>
    <row r="11" ht="15.6" spans="1:1">
      <c r="A11" s="7" t="s">
        <v>72</v>
      </c>
    </row>
    <row r="12" ht="15.6" spans="1:20">
      <c r="A12" s="7" t="s">
        <v>73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ht="15.6" spans="2:24">
      <c r="B13" s="8"/>
      <c r="C13" s="8"/>
      <c r="D13" s="8"/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"/>
      <c r="V13" s="1"/>
      <c r="W13" s="1"/>
      <c r="X13" s="1"/>
    </row>
    <row r="14" ht="15.6" spans="2:24">
      <c r="B14" s="8"/>
      <c r="C14" s="8"/>
      <c r="D14" s="8"/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"/>
      <c r="V14" s="1"/>
      <c r="W14" s="1"/>
      <c r="X14" s="1"/>
    </row>
    <row r="15" ht="15.6" spans="2:24">
      <c r="B15" s="8"/>
      <c r="C15" s="8"/>
      <c r="D15" s="8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"/>
      <c r="V15" s="1"/>
      <c r="W15" s="1"/>
      <c r="X15" s="1"/>
    </row>
    <row r="16" ht="15.6" spans="2:24">
      <c r="B16" s="8"/>
      <c r="C16" s="8"/>
      <c r="D16" s="8"/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"/>
      <c r="V16" s="1"/>
      <c r="W16" s="1"/>
      <c r="X16" s="1"/>
    </row>
    <row r="17" ht="15" spans="1:24">
      <c r="A17" s="9" t="s">
        <v>48</v>
      </c>
      <c r="C17" s="9">
        <v>1</v>
      </c>
      <c r="D17" s="9">
        <v>2</v>
      </c>
      <c r="E17" s="9">
        <v>3</v>
      </c>
      <c r="F17" s="9">
        <v>4</v>
      </c>
      <c r="G17" s="9">
        <v>5</v>
      </c>
      <c r="H17" s="9">
        <v>6</v>
      </c>
      <c r="I17" s="9">
        <v>7</v>
      </c>
      <c r="J17" s="9">
        <v>8</v>
      </c>
      <c r="K17" s="9">
        <v>9</v>
      </c>
      <c r="L17" s="9">
        <v>10</v>
      </c>
      <c r="M17" s="9">
        <v>11</v>
      </c>
      <c r="N17" s="9">
        <v>12</v>
      </c>
      <c r="O17" s="9">
        <v>13</v>
      </c>
      <c r="P17" s="9">
        <v>14</v>
      </c>
      <c r="Q17" s="9">
        <v>15</v>
      </c>
      <c r="R17" s="9"/>
      <c r="S17" s="9"/>
      <c r="T17" s="9"/>
      <c r="U17" s="1"/>
      <c r="V17" s="1"/>
      <c r="W17" s="1"/>
      <c r="X17" s="1"/>
    </row>
    <row r="18" ht="15" spans="1:24">
      <c r="A18" s="9" t="s">
        <v>74</v>
      </c>
      <c r="C18" s="9">
        <v>0.05</v>
      </c>
      <c r="D18" s="9">
        <v>0.13</v>
      </c>
      <c r="E18" s="9">
        <v>0.17</v>
      </c>
      <c r="F18" s="9">
        <v>0.24</v>
      </c>
      <c r="G18" s="9">
        <v>0.26</v>
      </c>
      <c r="H18" s="9">
        <v>0.34</v>
      </c>
      <c r="I18" s="9">
        <v>0.39</v>
      </c>
      <c r="J18" s="9">
        <v>0.43</v>
      </c>
      <c r="K18" s="9">
        <v>0.44</v>
      </c>
      <c r="L18" s="9">
        <v>0.56</v>
      </c>
      <c r="M18" s="9">
        <v>0.58</v>
      </c>
      <c r="N18" s="9">
        <v>0.65</v>
      </c>
      <c r="O18" s="9">
        <v>0.72</v>
      </c>
      <c r="P18" s="9">
        <v>0.91</v>
      </c>
      <c r="Q18" s="9">
        <v>0.92</v>
      </c>
      <c r="R18" s="10" t="s">
        <v>75</v>
      </c>
      <c r="S18" s="9"/>
      <c r="T18" s="9"/>
      <c r="U18" s="1"/>
      <c r="V18" s="1"/>
      <c r="W18" s="1"/>
      <c r="X18" s="1"/>
    </row>
    <row r="19" ht="15" spans="1:24">
      <c r="A19" s="9" t="s">
        <v>76</v>
      </c>
      <c r="B19" s="9"/>
      <c r="C19" s="9">
        <f>C17/15-C18</f>
        <v>0.0166666666666667</v>
      </c>
      <c r="D19" s="9">
        <f t="shared" ref="D19:Q19" si="0">D17/15-D18</f>
        <v>0.00333333333333333</v>
      </c>
      <c r="E19" s="9">
        <f t="shared" si="0"/>
        <v>0.03</v>
      </c>
      <c r="F19" s="9">
        <f t="shared" si="0"/>
        <v>0.0266666666666667</v>
      </c>
      <c r="G19" s="9">
        <f t="shared" si="0"/>
        <v>0.0733333333333333</v>
      </c>
      <c r="H19" s="9">
        <f t="shared" si="0"/>
        <v>0.06</v>
      </c>
      <c r="I19" s="9">
        <f t="shared" si="0"/>
        <v>0.0766666666666667</v>
      </c>
      <c r="J19" s="9">
        <f t="shared" si="0"/>
        <v>0.103333333333333</v>
      </c>
      <c r="K19" s="9">
        <f t="shared" si="0"/>
        <v>0.16</v>
      </c>
      <c r="L19" s="9">
        <f t="shared" si="0"/>
        <v>0.106666666666667</v>
      </c>
      <c r="M19" s="9">
        <f t="shared" si="0"/>
        <v>0.153333333333333</v>
      </c>
      <c r="N19" s="9">
        <f t="shared" si="0"/>
        <v>0.15</v>
      </c>
      <c r="O19" s="9">
        <f t="shared" si="0"/>
        <v>0.146666666666667</v>
      </c>
      <c r="P19" s="9">
        <f t="shared" si="0"/>
        <v>0.0233333333333333</v>
      </c>
      <c r="Q19" s="9">
        <f t="shared" si="0"/>
        <v>0.08</v>
      </c>
      <c r="R19" s="11">
        <f>MAX(C19:Q19)</f>
        <v>0.16</v>
      </c>
      <c r="S19" s="9"/>
      <c r="T19" s="9"/>
      <c r="U19" s="1"/>
      <c r="V19" s="1"/>
      <c r="W19" s="1"/>
      <c r="X19" s="1"/>
    </row>
    <row r="20" ht="15" spans="1:24">
      <c r="A20" s="9" t="s">
        <v>77</v>
      </c>
      <c r="B20" s="9"/>
      <c r="C20" s="9">
        <f>C18-(C17-1)/15</f>
        <v>0.05</v>
      </c>
      <c r="D20" s="9">
        <f t="shared" ref="D20:P20" si="1">D18-(D17-1)/15</f>
        <v>0.0633333333333333</v>
      </c>
      <c r="E20" s="9">
        <f t="shared" si="1"/>
        <v>0.0366666666666667</v>
      </c>
      <c r="F20" s="9">
        <f t="shared" si="1"/>
        <v>0.04</v>
      </c>
      <c r="G20" s="10" t="s">
        <v>78</v>
      </c>
      <c r="H20" s="10">
        <f t="shared" si="1"/>
        <v>0.00666666666666671</v>
      </c>
      <c r="I20" s="10" t="s">
        <v>78</v>
      </c>
      <c r="J20" s="10" t="s">
        <v>78</v>
      </c>
      <c r="K20" s="10" t="s">
        <v>78</v>
      </c>
      <c r="L20" s="10" t="s">
        <v>78</v>
      </c>
      <c r="M20" s="10" t="s">
        <v>78</v>
      </c>
      <c r="N20" s="10" t="s">
        <v>78</v>
      </c>
      <c r="O20" s="10" t="s">
        <v>78</v>
      </c>
      <c r="P20" s="10">
        <f t="shared" si="1"/>
        <v>0.0433333333333333</v>
      </c>
      <c r="Q20" s="10" t="s">
        <v>78</v>
      </c>
      <c r="R20" s="9">
        <f>MAX(C20:Q20)</f>
        <v>0.0633333333333333</v>
      </c>
      <c r="S20" s="9"/>
      <c r="T20" s="9"/>
      <c r="U20" s="1"/>
      <c r="V20" s="1"/>
      <c r="W20" s="1"/>
      <c r="X20" s="1"/>
    </row>
    <row r="21" ht="15" spans="1:2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"/>
      <c r="V21" s="1"/>
      <c r="W21" s="1"/>
      <c r="X21" s="1"/>
    </row>
    <row r="22" ht="15" spans="1:24">
      <c r="A22" s="9"/>
      <c r="B22" s="11" t="s">
        <v>79</v>
      </c>
      <c r="C22" s="9">
        <f>R19</f>
        <v>0.16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"/>
      <c r="V22" s="1"/>
      <c r="W22" s="1"/>
      <c r="X22" s="1"/>
    </row>
    <row r="23" ht="15" spans="1:24">
      <c r="A23" s="9"/>
      <c r="B23" s="9" t="s">
        <v>80</v>
      </c>
      <c r="C23" s="9" t="s">
        <v>81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"/>
      <c r="V23" s="1"/>
      <c r="W23" s="1"/>
      <c r="X23" s="1"/>
    </row>
    <row r="24" ht="15" spans="1: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"/>
      <c r="V24" s="1"/>
      <c r="W24" s="1"/>
      <c r="X24" s="1"/>
    </row>
    <row r="25" ht="15" spans="1:24">
      <c r="A25" s="9"/>
      <c r="B25" s="9" t="s">
        <v>82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"/>
      <c r="V25" s="1"/>
      <c r="W25" s="1"/>
      <c r="X25" s="1"/>
    </row>
    <row r="26" ht="15" spans="1:2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"/>
      <c r="V26" s="1"/>
      <c r="W26" s="1"/>
      <c r="X26" s="1"/>
    </row>
    <row r="27" ht="15" spans="1:24">
      <c r="A27" s="9"/>
      <c r="B27" s="9" t="s">
        <v>83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"/>
      <c r="V27" s="1"/>
      <c r="W27" s="1"/>
      <c r="X27" s="1"/>
    </row>
    <row r="28" ht="15" spans="1:2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"/>
      <c r="V28" s="1"/>
      <c r="W28" s="1"/>
      <c r="X28" s="1"/>
    </row>
    <row r="29" s="2" customFormat="1" ht="15" spans="1:1">
      <c r="A29" s="4" t="s">
        <v>84</v>
      </c>
    </row>
    <row r="30" ht="15" spans="1:1">
      <c r="A30" s="5" t="s">
        <v>85</v>
      </c>
    </row>
    <row r="31" ht="15" spans="1:11">
      <c r="A31" s="6">
        <v>0.594</v>
      </c>
      <c r="B31" s="6">
        <v>0.928</v>
      </c>
      <c r="C31" s="6">
        <v>0.515</v>
      </c>
      <c r="D31" s="6">
        <v>0.055</v>
      </c>
      <c r="E31" s="6">
        <v>0.507</v>
      </c>
      <c r="F31" s="6">
        <v>0.351</v>
      </c>
      <c r="G31" s="6">
        <v>0.262</v>
      </c>
      <c r="H31" s="6">
        <v>0.797</v>
      </c>
      <c r="I31" s="6">
        <v>0.788</v>
      </c>
      <c r="J31" s="6">
        <v>0.442</v>
      </c>
      <c r="K31" s="21" t="s">
        <v>86</v>
      </c>
    </row>
    <row r="32" ht="15" spans="1:11">
      <c r="A32" s="6">
        <v>0.097</v>
      </c>
      <c r="B32" s="6">
        <v>0.798</v>
      </c>
      <c r="C32" s="6">
        <v>0.227</v>
      </c>
      <c r="D32" s="6">
        <v>0.127</v>
      </c>
      <c r="E32" s="6">
        <v>0.474</v>
      </c>
      <c r="F32" s="6">
        <v>0.825</v>
      </c>
      <c r="G32" s="6">
        <v>0.007</v>
      </c>
      <c r="H32" s="6">
        <v>0.182</v>
      </c>
      <c r="I32" s="6">
        <v>0.929</v>
      </c>
      <c r="J32" s="6">
        <v>0.852</v>
      </c>
      <c r="K32" s="21" t="s">
        <v>87</v>
      </c>
    </row>
    <row r="33" ht="15.15"/>
    <row r="34" ht="15" spans="1:26">
      <c r="A34" s="12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22"/>
      <c r="M34" s="9" t="s">
        <v>89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" spans="1:26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23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" spans="1:26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23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" spans="1:26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23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" spans="1:26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23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" spans="1:26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24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" spans="1:34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24"/>
      <c r="L40" s="9"/>
      <c r="M40" s="9" t="s">
        <v>48</v>
      </c>
      <c r="O40" s="9">
        <v>1</v>
      </c>
      <c r="P40" s="9">
        <v>2</v>
      </c>
      <c r="Q40" s="9">
        <v>3</v>
      </c>
      <c r="R40" s="9">
        <v>4</v>
      </c>
      <c r="S40" s="9">
        <v>5</v>
      </c>
      <c r="T40" s="9">
        <v>6</v>
      </c>
      <c r="U40" s="9">
        <v>7</v>
      </c>
      <c r="V40" s="9">
        <v>8</v>
      </c>
      <c r="W40" s="9">
        <v>9</v>
      </c>
      <c r="X40" s="9">
        <v>10</v>
      </c>
      <c r="Y40" s="9">
        <v>11</v>
      </c>
      <c r="Z40" s="9">
        <v>12</v>
      </c>
      <c r="AA40" s="9">
        <v>13</v>
      </c>
      <c r="AB40" s="9">
        <v>14</v>
      </c>
      <c r="AC40" s="9">
        <v>15</v>
      </c>
      <c r="AD40" s="9">
        <v>16</v>
      </c>
      <c r="AE40" s="9">
        <v>17</v>
      </c>
      <c r="AF40" s="9">
        <v>18</v>
      </c>
      <c r="AG40" s="9">
        <v>19</v>
      </c>
      <c r="AH40" s="9">
        <v>20</v>
      </c>
    </row>
    <row r="41" ht="15" spans="1:3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24"/>
      <c r="L41" s="9"/>
      <c r="M41" s="9" t="s">
        <v>74</v>
      </c>
      <c r="O41" s="10">
        <v>0.007</v>
      </c>
      <c r="P41" s="10">
        <v>0.055</v>
      </c>
      <c r="Q41" s="10">
        <v>0.097</v>
      </c>
      <c r="R41" s="10">
        <v>0.127</v>
      </c>
      <c r="S41" s="10">
        <v>0.182</v>
      </c>
      <c r="T41" s="10">
        <v>0.227</v>
      </c>
      <c r="U41" s="10">
        <v>0.262</v>
      </c>
      <c r="V41" s="10">
        <v>0.351</v>
      </c>
      <c r="W41" s="10">
        <v>0.442</v>
      </c>
      <c r="X41" s="10">
        <v>0.474</v>
      </c>
      <c r="Y41" s="10">
        <v>0.507</v>
      </c>
      <c r="Z41" s="10">
        <v>0.515</v>
      </c>
      <c r="AA41" s="10">
        <v>0.594</v>
      </c>
      <c r="AB41" s="10">
        <v>0.788</v>
      </c>
      <c r="AC41" s="10">
        <v>0.797</v>
      </c>
      <c r="AD41" s="26">
        <v>0.798</v>
      </c>
      <c r="AE41" s="10">
        <v>0.825</v>
      </c>
      <c r="AF41" s="10">
        <v>0.852</v>
      </c>
      <c r="AG41" s="10">
        <v>0.928</v>
      </c>
      <c r="AH41" s="10">
        <v>0.929</v>
      </c>
      <c r="AI41" s="10" t="s">
        <v>75</v>
      </c>
    </row>
    <row r="42" ht="15" spans="1:3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24"/>
      <c r="L42" s="9"/>
      <c r="M42" s="9" t="s">
        <v>76</v>
      </c>
      <c r="N42" s="9"/>
      <c r="O42" s="10">
        <f>O40/20-O41</f>
        <v>0.043</v>
      </c>
      <c r="P42" s="10">
        <f t="shared" ref="P42:AH42" si="2">P40/20-P41</f>
        <v>0.045</v>
      </c>
      <c r="Q42" s="10">
        <f t="shared" si="2"/>
        <v>0.053</v>
      </c>
      <c r="R42" s="10">
        <f t="shared" si="2"/>
        <v>0.073</v>
      </c>
      <c r="S42" s="10">
        <f t="shared" si="2"/>
        <v>0.068</v>
      </c>
      <c r="T42" s="10">
        <f t="shared" si="2"/>
        <v>0.073</v>
      </c>
      <c r="U42" s="10">
        <f t="shared" si="2"/>
        <v>0.088</v>
      </c>
      <c r="V42" s="10">
        <f t="shared" si="2"/>
        <v>0.049</v>
      </c>
      <c r="W42" s="10">
        <f t="shared" si="2"/>
        <v>0.00800000000000001</v>
      </c>
      <c r="X42" s="10">
        <f t="shared" si="2"/>
        <v>0.026</v>
      </c>
      <c r="Y42" s="10">
        <f t="shared" si="2"/>
        <v>0.043</v>
      </c>
      <c r="Z42" s="10">
        <f t="shared" si="2"/>
        <v>0.085</v>
      </c>
      <c r="AA42" s="10">
        <f t="shared" si="2"/>
        <v>0.056</v>
      </c>
      <c r="AB42" s="10" t="s">
        <v>78</v>
      </c>
      <c r="AC42" s="10" t="s">
        <v>78</v>
      </c>
      <c r="AD42" s="10">
        <f t="shared" si="2"/>
        <v>0.002</v>
      </c>
      <c r="AE42" s="10">
        <f t="shared" si="2"/>
        <v>0.025</v>
      </c>
      <c r="AF42" s="10">
        <f t="shared" si="2"/>
        <v>0.048</v>
      </c>
      <c r="AG42" s="10">
        <f t="shared" si="2"/>
        <v>0.0219999999999999</v>
      </c>
      <c r="AH42" s="10">
        <f t="shared" si="2"/>
        <v>0.071</v>
      </c>
      <c r="AI42" s="10">
        <f>MAX(O42:AH42)</f>
        <v>0.088</v>
      </c>
    </row>
    <row r="43" ht="15" spans="1:35">
      <c r="A43" s="16" t="s">
        <v>90</v>
      </c>
      <c r="B43" s="17"/>
      <c r="C43" s="17"/>
      <c r="D43" s="17"/>
      <c r="E43" s="17"/>
      <c r="F43" s="17"/>
      <c r="G43" s="17"/>
      <c r="H43" s="17"/>
      <c r="I43" s="17"/>
      <c r="J43" s="17"/>
      <c r="K43" s="24"/>
      <c r="L43" s="9"/>
      <c r="M43" s="9" t="s">
        <v>77</v>
      </c>
      <c r="N43" s="9"/>
      <c r="O43" s="10">
        <f>O41-(O40-1)/20</f>
        <v>0.007</v>
      </c>
      <c r="P43" s="10">
        <f>P41-(P40-1)/20</f>
        <v>0.005</v>
      </c>
      <c r="Q43" s="10" t="s">
        <v>78</v>
      </c>
      <c r="R43" s="10" t="s">
        <v>78</v>
      </c>
      <c r="S43" s="10" t="s">
        <v>78</v>
      </c>
      <c r="T43" s="10" t="s">
        <v>78</v>
      </c>
      <c r="U43" s="10" t="s">
        <v>78</v>
      </c>
      <c r="V43" s="10">
        <f>V41-(V40-1)/20</f>
        <v>0.001</v>
      </c>
      <c r="W43" s="10">
        <f>W41-(W40-1)/20</f>
        <v>0.042</v>
      </c>
      <c r="X43" s="10">
        <f>X41-(X40-1)/20</f>
        <v>0.024</v>
      </c>
      <c r="Y43" s="10">
        <f>Y41-(Y40-1)/20</f>
        <v>0.00700000000000001</v>
      </c>
      <c r="Z43" s="10" t="s">
        <v>78</v>
      </c>
      <c r="AA43" s="10" t="s">
        <v>78</v>
      </c>
      <c r="AB43" s="10">
        <f t="shared" ref="AB43:AG43" si="3">AB41-(AB40-1)/20</f>
        <v>0.138</v>
      </c>
      <c r="AC43" s="10">
        <f t="shared" si="3"/>
        <v>0.0970000000000001</v>
      </c>
      <c r="AD43" s="10">
        <f t="shared" si="3"/>
        <v>0.048</v>
      </c>
      <c r="AE43" s="10">
        <f t="shared" si="3"/>
        <v>0.0249999999999999</v>
      </c>
      <c r="AF43" s="10">
        <f t="shared" si="3"/>
        <v>0.002</v>
      </c>
      <c r="AG43" s="10">
        <f t="shared" si="3"/>
        <v>0.028</v>
      </c>
      <c r="AH43" s="10" t="s">
        <v>78</v>
      </c>
      <c r="AI43" s="27">
        <f>MAX(O43:AH43)</f>
        <v>0.138</v>
      </c>
    </row>
    <row r="44" ht="15" spans="1:30">
      <c r="A44" s="16"/>
      <c r="B44" s="17"/>
      <c r="C44" s="17"/>
      <c r="D44" s="17"/>
      <c r="E44" s="15"/>
      <c r="F44" s="17"/>
      <c r="G44" s="17"/>
      <c r="H44" s="17"/>
      <c r="I44" s="17"/>
      <c r="J44" s="17"/>
      <c r="K44" s="24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ht="15" spans="1:30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24"/>
      <c r="L45" s="9"/>
      <c r="M45" s="9"/>
      <c r="N45" s="11" t="s">
        <v>79</v>
      </c>
      <c r="O45" s="9">
        <f>AI43</f>
        <v>0.138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ht="15" spans="1:30">
      <c r="A46" s="16"/>
      <c r="B46" s="17"/>
      <c r="C46" s="17"/>
      <c r="D46" s="17"/>
      <c r="E46" s="17"/>
      <c r="F46" s="17"/>
      <c r="G46" s="37" t="s">
        <v>91</v>
      </c>
      <c r="H46" s="17"/>
      <c r="I46" s="17"/>
      <c r="J46" s="17"/>
      <c r="K46" s="24"/>
      <c r="L46" s="9"/>
      <c r="M46" s="9"/>
      <c r="N46" s="9" t="s">
        <v>80</v>
      </c>
      <c r="O46" s="9" t="s">
        <v>81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ht="15" spans="1:30">
      <c r="A47" s="16"/>
      <c r="B47" s="17"/>
      <c r="C47" s="17"/>
      <c r="D47" s="17"/>
      <c r="E47" s="17"/>
      <c r="F47" s="17"/>
      <c r="G47" s="17" t="s">
        <v>92</v>
      </c>
      <c r="H47" s="17">
        <f>1/3*(A31*F31+F31*A32+A32*F32)-0.25</f>
        <v>-0.142478</v>
      </c>
      <c r="I47" s="17"/>
      <c r="J47" s="17"/>
      <c r="K47" s="24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ht="15" spans="1:30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24"/>
      <c r="L48" s="9"/>
      <c r="M48" s="9"/>
      <c r="N48" s="9" t="s">
        <v>82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ht="15" spans="1:30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24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ht="15" spans="1:30">
      <c r="A50" s="16"/>
      <c r="B50" s="17"/>
      <c r="C50" s="17"/>
      <c r="D50" s="17"/>
      <c r="E50" s="37" t="s">
        <v>92</v>
      </c>
      <c r="F50" s="17">
        <f>SQRT(13*2+7)/(12*3)</f>
        <v>0.159571184626056</v>
      </c>
      <c r="G50" s="17"/>
      <c r="H50" s="17"/>
      <c r="I50" s="17"/>
      <c r="J50" s="17"/>
      <c r="K50" s="24"/>
      <c r="L50" s="9"/>
      <c r="M50" s="9"/>
      <c r="N50" s="9" t="s">
        <v>83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ht="15" spans="1:26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24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" spans="1:26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24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" spans="1:26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24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" spans="1:26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24"/>
      <c r="L54" s="9"/>
      <c r="M54" s="9"/>
      <c r="N54" s="9"/>
      <c r="O54" s="1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" spans="1:26">
      <c r="A55" s="16"/>
      <c r="B55" s="15"/>
      <c r="C55" s="17"/>
      <c r="D55" s="37" t="s">
        <v>92</v>
      </c>
      <c r="E55" s="17">
        <f>H47/F50</f>
        <v>-0.892880505549213</v>
      </c>
      <c r="F55" s="17"/>
      <c r="G55" s="18" t="s">
        <v>93</v>
      </c>
      <c r="H55" s="17"/>
      <c r="I55" s="17"/>
      <c r="J55" s="17"/>
      <c r="K55" s="24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" spans="1:26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24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" spans="1:26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24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" spans="1:26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24"/>
      <c r="L58" s="9"/>
      <c r="M58" s="9"/>
      <c r="N58" s="9"/>
      <c r="O58" s="1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" spans="1:26">
      <c r="A59" s="16"/>
      <c r="B59" s="37" t="s">
        <v>94</v>
      </c>
      <c r="C59" s="17"/>
      <c r="D59" s="17"/>
      <c r="E59" s="17"/>
      <c r="F59" s="17"/>
      <c r="G59" s="17" t="s">
        <v>95</v>
      </c>
      <c r="H59" s="17"/>
      <c r="I59" s="17"/>
      <c r="J59" s="17"/>
      <c r="K59" s="24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" spans="1:26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24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" spans="1:26">
      <c r="A61" s="16"/>
      <c r="B61" s="17" t="s">
        <v>96</v>
      </c>
      <c r="C61" s="17"/>
      <c r="D61" s="17"/>
      <c r="E61" s="17"/>
      <c r="F61" s="17"/>
      <c r="G61" s="17"/>
      <c r="H61" s="17"/>
      <c r="I61" s="17"/>
      <c r="J61" s="17"/>
      <c r="K61" s="24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" spans="1:26">
      <c r="A62" s="16"/>
      <c r="B62" s="17" t="s">
        <v>97</v>
      </c>
      <c r="C62" s="17"/>
      <c r="D62" s="17"/>
      <c r="E62" s="17"/>
      <c r="F62" s="17"/>
      <c r="G62" s="17"/>
      <c r="H62" s="17"/>
      <c r="I62" s="17"/>
      <c r="J62" s="17"/>
      <c r="K62" s="24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spans="1:26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5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" spans="1:26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" spans="1:26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" spans="1:2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" spans="1:26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" spans="1:20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ht="15" spans="1:20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ht="15" spans="1: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9"/>
    </row>
    <row r="71" spans="1: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ht="15" spans="1: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9"/>
    </row>
    <row r="73" spans="1: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</sheetData>
  <sortState ref="O54:O73">
    <sortCondition ref="O54:O73"/>
  </sortState>
  <pageMargins left="0.7" right="0.7" top="0.75" bottom="0.75" header="0.3" footer="0.3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5 6 7 7 C 2 4 C 9 9 1 B D 9 4 E A C 8 8 8 9 C 9 B D 0 A 8 7 3 F "   m a : c o n t e n t T y p e V e r s i o n = " 1 5 "   m a : c o n t e n t T y p e D e s c r i p t i o n = " C r e a t e   a   n e w   d o c u m e n t . "   m a : c o n t e n t T y p e S c o p e = " "   m a : v e r s i o n I D = " 7 6 2 4 b b b c 2 d 4 a 7 9 8 0 8 2 5 1 4 a 7 8 5 6 4 4 f 3 e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8 a 2 3 8 4 5 3 a a 7 4 a 3 f f 4 3 3 9 a e 6 f 8 0 2 d e 9 4 d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e d 4 6 0 0 5 3 - 9 8 9 4 - 4 7 3 2 - 9 f a e - 4 c 9 4 4 a 6 e 2 5 2 3 "   x m l n s : n s 4 = " 7 3 d 5 b c 6 f - 6 7 6 8 - 4 0 7 0 - 8 1 8 3 - c 8 a 7 b 3 e e 9 c 3 e " >  
 < x s d : i m p o r t   n a m e s p a c e = " e d 4 6 0 0 5 3 - 9 8 9 4 - 4 7 3 2 - 9 f a e - 4 c 9 4 4 a 6 e 2 5 2 3 " / >  
 < x s d : i m p o r t   n a m e s p a c e = " 7 3 d 5 b c 6 f - 6 7 6 8 - 4 0 7 0 - 8 1 8 3 - c 8 a 7 b 3 e e 9 c 3 e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3 : M e d i a S e r v i c e S e a r c h P r o p e r t i e s "   m i n O c c u r s = " 0 " / >  
 < x s d : e l e m e n t   r e f = " n s 3 : _ a c t i v i t y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e d 4 6 0 0 5 3 - 9 8 9 4 - 4 7 3 2 - 9 f a e - 4 c 9 4 4 a 6 e 2 5 2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K e y P o i n t s "   m a : i n d e x = " 1 3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4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5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6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9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2 0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1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_ a c t i v i t y "   m a : i n d e x = " 2 2 "   n i l l a b l e = " t r u e "   m a : d i s p l a y N a m e = " _ a c t i v i t y "   m a : h i d d e n = " t r u e "   m a : i n t e r n a l N a m e = " _ a c t i v i t y " >  
 < x s d : s i m p l e T y p e >  
 < x s d : r e s t r i c t i o n   b a s e = " d m s : N o t e " / >  
 < / x s d : s i m p l e T y p e >  
 < / x s d : e l e m e n t >  
 < / x s d : s c h e m a >  
 < x s d : s c h e m a   t a r g e t N a m e s p a c e = " 7 3 d 5 b c 6 f - 6 7 6 8 - 4 0 7 0 - 8 1 8 3 - c 8 a 7 b 3 e e 9 c 3 e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2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a c t i v i t y   x m l n s = " e d 4 6 0 0 5 3 - 9 8 9 4 - 4 7 3 2 - 9 f a e - 4 c 9 4 4 a 6 e 2 5 2 3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6F0B5772-05CE-4D4D-A472-7C9C947CCB6F}">
  <ds:schemaRefs/>
</ds:datastoreItem>
</file>

<file path=customXml/itemProps2.xml><?xml version="1.0" encoding="utf-8"?>
<ds:datastoreItem xmlns:ds="http://schemas.openxmlformats.org/officeDocument/2006/customXml" ds:itemID="{8638F1A6-C830-4522-8792-6DF106F47C50}">
  <ds:schemaRefs/>
</ds:datastoreItem>
</file>

<file path=customXml/itemProps3.xml><?xml version="1.0" encoding="utf-8"?>
<ds:datastoreItem xmlns:ds="http://schemas.openxmlformats.org/officeDocument/2006/customXml" ds:itemID="{0DD0835F-8889-49EE-882B-4A14B282A9F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Part1</vt:lpstr>
      <vt:lpstr>Part2</vt:lpstr>
      <vt:lpstr>Part3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Thảo Vy</cp:lastModifiedBy>
  <dcterms:created xsi:type="dcterms:W3CDTF">2023-03-28T08:46:00Z</dcterms:created>
  <dcterms:modified xsi:type="dcterms:W3CDTF">2023-06-13T13:28:13Z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0x0101005677C24C991BD94EAC8889C9BD0A873F</vt:lpwstr>
  </property>
  <property fmtid="{D5CDD505-2E9C-101B-9397-08002B2CF9AE}" pid="3" name="ICV">
    <vt:lpwstr>6DBDAE54B8A147B4A4EA61A411AFFFC5</vt:lpwstr>
  </property>
  <property fmtid="{D5CDD505-2E9C-101B-9397-08002B2CF9AE}" pid="4" name="KSOProductBuildVer">
    <vt:lpwstr>1033-11.2.0.11537</vt:lpwstr>
  </property>
</Properties>
</file>